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45" windowWidth="24030" windowHeight="3315" tabRatio="802"/>
  </bookViews>
  <sheets>
    <sheet name="Notes" sheetId="102" r:id="rId1"/>
    <sheet name="Input" sheetId="87" r:id="rId2"/>
    <sheet name="Margin" sheetId="98" r:id="rId3"/>
    <sheet name="GradeTable" sheetId="97" r:id="rId4"/>
    <sheet name="Calcs" sheetId="95" r:id="rId5"/>
    <sheet name="Mortality" sheetId="101" r:id="rId6"/>
    <sheet name="Menu" sheetId="100" state="hidden" r:id="rId7"/>
  </sheets>
  <definedNames>
    <definedName name="BenefitPeriod">Input!$B$7</definedName>
    <definedName name="BuhlmannColumnNumber">Margin!$A$7:$C$30</definedName>
    <definedName name="BuhlmannMarginTable">Margin!$E$7:$AE$38</definedName>
    <definedName name="CompanyImproveFactor">Calcs!$C$2</definedName>
    <definedName name="CredibilityChoice">Menu!$A$4:$A$5</definedName>
    <definedName name="CredibilityFactor">Input!$B$15</definedName>
    <definedName name="CredibilityMethod">Input!$B$14</definedName>
    <definedName name="GradeBegin">Calcs!$C$17</definedName>
    <definedName name="GradeEnd">Calcs!$C$22</definedName>
    <definedName name="GradePeriod">Calcs!$C$24</definedName>
    <definedName name="GradingTable">GradeTable!$A$6:$E$9</definedName>
    <definedName name="IndustryImproveFactor">Calcs!$C$3</definedName>
    <definedName name="IndustryMarginTable">Margin!$E$43:$H$74</definedName>
    <definedName name="IssueAge">Input!$B$4</definedName>
    <definedName name="LimitedFluctuationColumnNumber">Margin!#REF!</definedName>
    <definedName name="LimitedFluctuationMarginTable">Margin!#REF!</definedName>
    <definedName name="SufficientDataPeriod">Input!$B$16</definedName>
    <definedName name="YesNo">Menu!$A$1:$A$2</definedName>
  </definedNames>
  <calcPr calcId="145621"/>
</workbook>
</file>

<file path=xl/calcChain.xml><?xml version="1.0" encoding="utf-8"?>
<calcChain xmlns="http://schemas.openxmlformats.org/spreadsheetml/2006/main">
  <c r="C21" i="95" l="1"/>
  <c r="C13" i="95"/>
  <c r="C19" i="95" s="1"/>
  <c r="C3" i="95" l="1"/>
  <c r="C18" i="95" l="1"/>
  <c r="C20" i="95" s="1"/>
  <c r="C22" i="95" s="1"/>
  <c r="C16" i="95"/>
  <c r="C14" i="95"/>
  <c r="C15" i="95" s="1"/>
  <c r="C23" i="95"/>
  <c r="C2" i="95"/>
  <c r="D81" i="87"/>
  <c r="D82" i="87" s="1"/>
  <c r="D83" i="87" s="1"/>
  <c r="D84" i="87" s="1"/>
  <c r="D85" i="87" s="1"/>
  <c r="A80" i="101"/>
  <c r="A81" i="101" s="1"/>
  <c r="B79" i="101"/>
  <c r="E79" i="101" s="1"/>
  <c r="B78" i="101"/>
  <c r="E78" i="101" s="1"/>
  <c r="B77" i="101"/>
  <c r="E77" i="101" s="1"/>
  <c r="B76" i="101"/>
  <c r="E76" i="101" s="1"/>
  <c r="B75" i="101"/>
  <c r="E75" i="101" s="1"/>
  <c r="B74" i="101"/>
  <c r="E74" i="101" s="1"/>
  <c r="B73" i="101"/>
  <c r="E73" i="101" s="1"/>
  <c r="B72" i="101"/>
  <c r="E72" i="101" s="1"/>
  <c r="B71" i="101"/>
  <c r="E71" i="101" s="1"/>
  <c r="B70" i="101"/>
  <c r="B69" i="101"/>
  <c r="E69" i="101" s="1"/>
  <c r="B68" i="101"/>
  <c r="E68" i="101" s="1"/>
  <c r="B67" i="101"/>
  <c r="E67" i="101" s="1"/>
  <c r="B66" i="101"/>
  <c r="B65" i="101"/>
  <c r="E65" i="101" s="1"/>
  <c r="B64" i="101"/>
  <c r="B63" i="101"/>
  <c r="E63" i="101" s="1"/>
  <c r="B62" i="101"/>
  <c r="E62" i="101" s="1"/>
  <c r="B61" i="101"/>
  <c r="E61" i="101" s="1"/>
  <c r="B60" i="101"/>
  <c r="E60" i="101" s="1"/>
  <c r="B59" i="101"/>
  <c r="E59" i="101" s="1"/>
  <c r="B58" i="101"/>
  <c r="B57" i="101"/>
  <c r="E57" i="101" s="1"/>
  <c r="B56" i="101"/>
  <c r="E56" i="101" s="1"/>
  <c r="B55" i="101"/>
  <c r="E55" i="101" s="1"/>
  <c r="B54" i="101"/>
  <c r="E54" i="101" s="1"/>
  <c r="B53" i="101"/>
  <c r="E53" i="101" s="1"/>
  <c r="B52" i="101"/>
  <c r="E52" i="101" s="1"/>
  <c r="B51" i="101"/>
  <c r="E51" i="101" s="1"/>
  <c r="B50" i="101"/>
  <c r="E50" i="101" s="1"/>
  <c r="B49" i="101"/>
  <c r="E49" i="101" s="1"/>
  <c r="B48" i="101"/>
  <c r="B47" i="101"/>
  <c r="E47" i="101" s="1"/>
  <c r="B46" i="101"/>
  <c r="E46" i="101" s="1"/>
  <c r="B45" i="101"/>
  <c r="E45" i="101" s="1"/>
  <c r="B44" i="101"/>
  <c r="E44" i="101" s="1"/>
  <c r="B43" i="101"/>
  <c r="E43" i="101" s="1"/>
  <c r="B42" i="101"/>
  <c r="E42" i="101" s="1"/>
  <c r="B41" i="101"/>
  <c r="E41" i="101" s="1"/>
  <c r="B40" i="101"/>
  <c r="B39" i="101"/>
  <c r="E39" i="101" s="1"/>
  <c r="B38" i="101"/>
  <c r="E38" i="101" s="1"/>
  <c r="B37" i="101"/>
  <c r="B36" i="101"/>
  <c r="E36" i="101" s="1"/>
  <c r="B35" i="101"/>
  <c r="E35" i="101" s="1"/>
  <c r="B34" i="101"/>
  <c r="B33" i="101"/>
  <c r="E33" i="101" s="1"/>
  <c r="B32" i="101"/>
  <c r="E32" i="101" s="1"/>
  <c r="B31" i="101"/>
  <c r="E31" i="101" s="1"/>
  <c r="B30" i="101"/>
  <c r="E30" i="101" s="1"/>
  <c r="B29" i="101"/>
  <c r="E29" i="101" s="1"/>
  <c r="B28" i="101"/>
  <c r="E28" i="101" s="1"/>
  <c r="B27" i="101"/>
  <c r="E27" i="101" s="1"/>
  <c r="B26" i="101"/>
  <c r="E26" i="101" s="1"/>
  <c r="B25" i="101"/>
  <c r="E25" i="101" s="1"/>
  <c r="B24" i="101"/>
  <c r="B23" i="101"/>
  <c r="E23" i="101" s="1"/>
  <c r="B22" i="101"/>
  <c r="E22" i="101" s="1"/>
  <c r="B21" i="101"/>
  <c r="E21" i="101" s="1"/>
  <c r="B20" i="101"/>
  <c r="E20" i="101" s="1"/>
  <c r="B19" i="101"/>
  <c r="E19" i="101" s="1"/>
  <c r="B18" i="101"/>
  <c r="E18" i="101" s="1"/>
  <c r="B17" i="101"/>
  <c r="E17" i="101" s="1"/>
  <c r="B16" i="101"/>
  <c r="B15" i="101"/>
  <c r="E15" i="101" s="1"/>
  <c r="B14" i="101"/>
  <c r="E14" i="101" s="1"/>
  <c r="B13" i="101"/>
  <c r="E13" i="101" s="1"/>
  <c r="B12" i="101"/>
  <c r="E12" i="101" s="1"/>
  <c r="B11" i="101"/>
  <c r="E11" i="101" s="1"/>
  <c r="B10" i="101"/>
  <c r="E10" i="101" s="1"/>
  <c r="B9" i="101"/>
  <c r="E9" i="101" s="1"/>
  <c r="B8" i="101"/>
  <c r="E8" i="101" s="1"/>
  <c r="B7" i="101"/>
  <c r="E7" i="101" s="1"/>
  <c r="B6" i="101"/>
  <c r="E6" i="101" s="1"/>
  <c r="B5" i="101"/>
  <c r="E5" i="101" s="1"/>
  <c r="B4" i="101"/>
  <c r="E4" i="101" s="1"/>
  <c r="F24" i="101" l="1"/>
  <c r="E24" i="101"/>
  <c r="F58" i="101"/>
  <c r="E58" i="101"/>
  <c r="F16" i="101"/>
  <c r="E16" i="101"/>
  <c r="F64" i="101"/>
  <c r="E64" i="101"/>
  <c r="F34" i="101"/>
  <c r="E34" i="101"/>
  <c r="F37" i="101"/>
  <c r="E37" i="101"/>
  <c r="F40" i="101"/>
  <c r="E40" i="101"/>
  <c r="F48" i="101"/>
  <c r="E48" i="101"/>
  <c r="F66" i="101"/>
  <c r="E66" i="101"/>
  <c r="F70" i="101"/>
  <c r="E70" i="101"/>
  <c r="C17" i="95"/>
  <c r="C24" i="95" s="1"/>
  <c r="F61" i="101"/>
  <c r="F19" i="101"/>
  <c r="F35" i="101"/>
  <c r="F22" i="101"/>
  <c r="F54" i="101"/>
  <c r="F13" i="101"/>
  <c r="F74" i="101"/>
  <c r="B80" i="101"/>
  <c r="E80" i="101" s="1"/>
  <c r="F10" i="101"/>
  <c r="F77" i="101"/>
  <c r="F26" i="101"/>
  <c r="F38" i="101"/>
  <c r="F78" i="101"/>
  <c r="F5" i="101"/>
  <c r="F11" i="101"/>
  <c r="F29" i="101"/>
  <c r="F32" i="101"/>
  <c r="F45" i="101"/>
  <c r="F8" i="101"/>
  <c r="F14" i="101"/>
  <c r="F69" i="101"/>
  <c r="F72" i="101"/>
  <c r="F75" i="101"/>
  <c r="F18" i="101"/>
  <c r="F43" i="101"/>
  <c r="F46" i="101"/>
  <c r="F53" i="101"/>
  <c r="F56" i="101"/>
  <c r="F21" i="101"/>
  <c r="F30" i="101"/>
  <c r="F59" i="101"/>
  <c r="F62" i="101"/>
  <c r="F27" i="101"/>
  <c r="F6" i="101"/>
  <c r="F51" i="101"/>
  <c r="F67" i="101"/>
  <c r="F17" i="101"/>
  <c r="F39" i="101"/>
  <c r="F42" i="101"/>
  <c r="F9" i="101"/>
  <c r="A82" i="101"/>
  <c r="B81" i="101"/>
  <c r="E81" i="101" s="1"/>
  <c r="F25" i="101"/>
  <c r="F33" i="101"/>
  <c r="F65" i="101"/>
  <c r="F47" i="101"/>
  <c r="F4" i="101"/>
  <c r="F12" i="101"/>
  <c r="F20" i="101"/>
  <c r="F28" i="101"/>
  <c r="F41" i="101"/>
  <c r="F50" i="101"/>
  <c r="F15" i="101"/>
  <c r="F23" i="101"/>
  <c r="F31" i="101"/>
  <c r="F49" i="101"/>
  <c r="F79" i="101"/>
  <c r="F63" i="101"/>
  <c r="F71" i="101"/>
  <c r="F55" i="101"/>
  <c r="F7" i="101"/>
  <c r="F57" i="101"/>
  <c r="F73" i="101"/>
  <c r="F36" i="101"/>
  <c r="F44" i="101"/>
  <c r="F52" i="101"/>
  <c r="F60" i="101"/>
  <c r="F68" i="101"/>
  <c r="F76" i="101"/>
  <c r="F80" i="101" l="1"/>
  <c r="F81" i="101"/>
  <c r="A83" i="101"/>
  <c r="B82" i="101"/>
  <c r="E82" i="101" s="1"/>
  <c r="A84" i="101" l="1"/>
  <c r="B84" i="101" s="1"/>
  <c r="E84" i="101" s="1"/>
  <c r="B83" i="101"/>
  <c r="E83" i="101" s="1"/>
  <c r="F82" i="101"/>
  <c r="F84" i="101" l="1"/>
  <c r="F83" i="101"/>
  <c r="C28" i="101" l="1"/>
  <c r="C27" i="101"/>
  <c r="C26" i="101"/>
  <c r="C23" i="101"/>
  <c r="C22" i="101"/>
  <c r="C25" i="101"/>
  <c r="C24" i="101"/>
  <c r="C21" i="101"/>
  <c r="C11" i="101" l="1"/>
  <c r="C15" i="101"/>
  <c r="C16" i="101"/>
  <c r="C19" i="101"/>
  <c r="C10" i="101"/>
  <c r="C14" i="101"/>
  <c r="C12" i="101"/>
  <c r="C9" i="101"/>
  <c r="C18" i="101"/>
  <c r="C5" i="101"/>
  <c r="C13" i="101"/>
  <c r="C7" i="101"/>
  <c r="C20" i="101"/>
  <c r="C17" i="101"/>
  <c r="C6" i="101"/>
  <c r="C8" i="101"/>
  <c r="D4" i="101"/>
  <c r="C4" i="101"/>
  <c r="D5" i="101" l="1"/>
  <c r="D8" i="101"/>
  <c r="D9" i="101"/>
  <c r="D7" i="101"/>
  <c r="D6" i="101"/>
  <c r="D10" i="101" l="1"/>
  <c r="D11" i="101" l="1"/>
  <c r="D12" i="101" l="1"/>
  <c r="D13" i="101" l="1"/>
  <c r="D14" i="101" l="1"/>
  <c r="D15" i="101" l="1"/>
  <c r="D16" i="101" l="1"/>
  <c r="D17" i="101" l="1"/>
  <c r="D18" i="101" l="1"/>
  <c r="D19" i="101" l="1"/>
  <c r="D20" i="101" l="1"/>
  <c r="D21" i="101" l="1"/>
  <c r="D22" i="101" l="1"/>
  <c r="D23" i="101" l="1"/>
  <c r="D24" i="101" l="1"/>
  <c r="D25" i="101" l="1"/>
  <c r="D26" i="101" l="1"/>
  <c r="D27" i="101" l="1"/>
  <c r="D28" i="101" l="1"/>
  <c r="C29" i="101"/>
  <c r="D29" i="101" l="1"/>
  <c r="C30" i="101"/>
  <c r="D30" i="101" l="1"/>
  <c r="C31" i="101"/>
  <c r="D31" i="101" l="1"/>
  <c r="C32" i="101"/>
  <c r="D32" i="101" l="1"/>
  <c r="C33" i="101"/>
  <c r="D33" i="101" l="1"/>
  <c r="C34" i="101"/>
  <c r="D34" i="101" l="1"/>
  <c r="C35" i="101"/>
  <c r="D35" i="101" l="1"/>
  <c r="C36" i="101"/>
  <c r="D36" i="101" l="1"/>
  <c r="C37" i="101"/>
  <c r="D37" i="101" l="1"/>
  <c r="C38" i="101"/>
  <c r="D38" i="101" l="1"/>
  <c r="C39" i="101"/>
  <c r="D39" i="101" l="1"/>
  <c r="C40" i="101"/>
  <c r="D40" i="101" l="1"/>
  <c r="C41" i="101"/>
  <c r="D41" i="101" l="1"/>
  <c r="C42" i="101"/>
  <c r="D42" i="101" l="1"/>
  <c r="C43" i="101"/>
  <c r="D43" i="101" l="1"/>
  <c r="C44" i="101"/>
  <c r="D44" i="101" l="1"/>
  <c r="C45" i="101"/>
  <c r="D45" i="101" l="1"/>
  <c r="C46" i="101"/>
  <c r="D46" i="101" l="1"/>
  <c r="C47" i="101"/>
  <c r="D47" i="101" l="1"/>
  <c r="C48" i="101"/>
  <c r="D48" i="101" l="1"/>
  <c r="C49" i="101"/>
  <c r="D49" i="101" l="1"/>
  <c r="C50" i="101"/>
  <c r="D50" i="101" l="1"/>
  <c r="C51" i="101"/>
  <c r="D51" i="101" l="1"/>
  <c r="C52" i="101"/>
  <c r="D52" i="101" l="1"/>
  <c r="C53" i="101"/>
  <c r="D53" i="101" l="1"/>
  <c r="C54" i="101"/>
  <c r="D54" i="101" l="1"/>
  <c r="C55" i="101"/>
  <c r="D55" i="101" l="1"/>
  <c r="C56" i="101"/>
  <c r="D56" i="101" l="1"/>
  <c r="C57" i="101"/>
  <c r="D57" i="101" l="1"/>
  <c r="C58" i="101"/>
  <c r="D58" i="101" l="1"/>
  <c r="C59" i="101"/>
  <c r="D59" i="101" l="1"/>
  <c r="C60" i="101"/>
  <c r="D60" i="101" l="1"/>
  <c r="C61" i="101"/>
  <c r="D61" i="101" l="1"/>
  <c r="C62" i="101"/>
  <c r="D62" i="101" l="1"/>
  <c r="C63" i="101"/>
  <c r="D63" i="101" l="1"/>
  <c r="C64" i="101"/>
  <c r="D64" i="101" l="1"/>
  <c r="C65" i="101"/>
  <c r="D65" i="101" l="1"/>
  <c r="C66" i="101"/>
  <c r="D66" i="101" l="1"/>
  <c r="C67" i="101"/>
  <c r="D67" i="101" l="1"/>
  <c r="C68" i="101"/>
  <c r="D68" i="101" l="1"/>
  <c r="C69" i="101"/>
  <c r="D69" i="101" l="1"/>
  <c r="C70" i="101"/>
  <c r="D70" i="101" l="1"/>
  <c r="C71" i="101"/>
  <c r="D71" i="101" l="1"/>
  <c r="C72" i="101"/>
  <c r="D72" i="101" l="1"/>
  <c r="C73" i="101"/>
  <c r="D73" i="101" l="1"/>
  <c r="C74" i="101"/>
  <c r="D74" i="101" l="1"/>
  <c r="C75" i="101"/>
  <c r="D75" i="101" l="1"/>
  <c r="C76" i="101"/>
  <c r="D76" i="101" l="1"/>
  <c r="C77" i="101"/>
  <c r="D77" i="101" l="1"/>
  <c r="C78" i="101"/>
  <c r="D78" i="101" l="1"/>
  <c r="C79" i="101"/>
  <c r="D79" i="101" l="1"/>
  <c r="C80" i="101"/>
  <c r="D80" i="101" l="1"/>
  <c r="C81" i="101"/>
  <c r="D81" i="101" l="1"/>
  <c r="C82" i="101"/>
  <c r="D82" i="101" l="1"/>
  <c r="C83" i="101"/>
  <c r="D83" i="101" l="1"/>
  <c r="D84" i="101"/>
  <c r="C84" i="101"/>
  <c r="G46" i="101" l="1"/>
  <c r="H46" i="101" s="1"/>
  <c r="G33" i="101"/>
  <c r="H33" i="101" s="1"/>
  <c r="G62" i="101" l="1"/>
  <c r="H62" i="101" s="1"/>
  <c r="G22" i="101"/>
  <c r="H22" i="101" s="1"/>
  <c r="G6" i="101"/>
  <c r="H6" i="101" s="1"/>
  <c r="G72" i="101"/>
  <c r="H72" i="101" s="1"/>
  <c r="G57" i="101"/>
  <c r="H57" i="101" s="1"/>
  <c r="G47" i="101"/>
  <c r="H47" i="101" s="1"/>
  <c r="G44" i="101"/>
  <c r="H44" i="101" s="1"/>
  <c r="G48" i="101"/>
  <c r="H48" i="101" s="1"/>
  <c r="G9" i="101"/>
  <c r="H9" i="101" s="1"/>
  <c r="G40" i="101"/>
  <c r="H40" i="101" s="1"/>
  <c r="G49" i="101"/>
  <c r="H49" i="101" s="1"/>
  <c r="G64" i="101"/>
  <c r="H64" i="101" s="1"/>
  <c r="G13" i="101"/>
  <c r="H13" i="101" s="1"/>
  <c r="G74" i="101"/>
  <c r="H74" i="101" s="1"/>
  <c r="G52" i="101"/>
  <c r="H52" i="101" s="1"/>
  <c r="G32" i="101"/>
  <c r="H32" i="101" s="1"/>
  <c r="G79" i="101"/>
  <c r="H79" i="101" s="1"/>
  <c r="G11" i="101"/>
  <c r="H11" i="101" s="1"/>
  <c r="G58" i="101"/>
  <c r="H58" i="101" s="1"/>
  <c r="G15" i="101"/>
  <c r="H15" i="101" s="1"/>
  <c r="G16" i="101"/>
  <c r="H16" i="101" s="1"/>
  <c r="G78" i="101"/>
  <c r="H78" i="101" s="1"/>
  <c r="G77" i="101"/>
  <c r="H77" i="101" s="1"/>
  <c r="G71" i="101"/>
  <c r="H71" i="101" s="1"/>
  <c r="G84" i="101"/>
  <c r="H84" i="101" s="1"/>
  <c r="G53" i="101"/>
  <c r="H53" i="101" s="1"/>
  <c r="G41" i="101"/>
  <c r="H41" i="101" s="1"/>
  <c r="G21" i="101"/>
  <c r="H21" i="101" s="1"/>
  <c r="G18" i="101"/>
  <c r="H18" i="101" s="1"/>
  <c r="G59" i="101"/>
  <c r="H59" i="101" s="1"/>
  <c r="G19" i="101"/>
  <c r="H19" i="101" s="1"/>
  <c r="G63" i="101"/>
  <c r="H63" i="101" s="1"/>
  <c r="G66" i="101"/>
  <c r="H66" i="101" s="1"/>
  <c r="G45" i="101"/>
  <c r="H45" i="101" s="1"/>
  <c r="G14" i="101"/>
  <c r="H14" i="101" s="1"/>
  <c r="G7" i="101"/>
  <c r="H7" i="101" s="1"/>
  <c r="G67" i="101"/>
  <c r="H67" i="101" s="1"/>
  <c r="G51" i="101"/>
  <c r="H51" i="101" s="1"/>
  <c r="G31" i="101"/>
  <c r="H31" i="101" s="1"/>
  <c r="G28" i="101"/>
  <c r="H28" i="101" s="1"/>
  <c r="G50" i="101"/>
  <c r="H50" i="101" s="1"/>
  <c r="G26" i="101"/>
  <c r="H26" i="101" s="1"/>
  <c r="G36" i="101"/>
  <c r="H36" i="101" s="1"/>
  <c r="G75" i="101"/>
  <c r="H75" i="101" s="1"/>
  <c r="G43" i="101"/>
  <c r="H43" i="101" s="1"/>
  <c r="G65" i="101"/>
  <c r="H65" i="101" s="1"/>
  <c r="G83" i="101"/>
  <c r="H83" i="101" s="1"/>
  <c r="G82" i="101"/>
  <c r="H82" i="101" s="1"/>
  <c r="G8" i="101"/>
  <c r="H8" i="101" s="1"/>
  <c r="G4" i="101"/>
  <c r="H4" i="101" s="1"/>
  <c r="G68" i="101"/>
  <c r="H68" i="101" s="1"/>
  <c r="G54" i="101"/>
  <c r="H54" i="101" s="1"/>
  <c r="G80" i="101"/>
  <c r="H80" i="101" s="1"/>
  <c r="G25" i="101"/>
  <c r="H25" i="101" s="1"/>
  <c r="G61" i="101"/>
  <c r="H61" i="101" s="1"/>
  <c r="G76" i="101"/>
  <c r="H76" i="101" s="1"/>
  <c r="G12" i="101"/>
  <c r="H12" i="101" s="1"/>
  <c r="G29" i="101"/>
  <c r="H29" i="101" s="1"/>
  <c r="G37" i="101"/>
  <c r="H37" i="101" s="1"/>
  <c r="G55" i="101"/>
  <c r="H55" i="101" s="1"/>
  <c r="G34" i="101"/>
  <c r="H34" i="101" s="1"/>
  <c r="G24" i="101"/>
  <c r="H24" i="101" s="1"/>
  <c r="G60" i="101"/>
  <c r="H60" i="101" s="1"/>
  <c r="G20" i="101"/>
  <c r="H20" i="101" s="1"/>
  <c r="G35" i="101"/>
  <c r="H35" i="101" s="1"/>
  <c r="G69" i="101"/>
  <c r="H69" i="101" s="1"/>
  <c r="G56" i="101"/>
  <c r="H56" i="101" s="1"/>
  <c r="G30" i="101"/>
  <c r="H30" i="101" s="1"/>
  <c r="G81" i="101"/>
  <c r="H81" i="101" s="1"/>
  <c r="G5" i="101"/>
  <c r="H5" i="101" s="1"/>
  <c r="G70" i="101"/>
  <c r="H70" i="101" s="1"/>
  <c r="G10" i="101"/>
  <c r="H10" i="101" s="1"/>
  <c r="G38" i="101"/>
  <c r="H38" i="101" s="1"/>
  <c r="G42" i="101"/>
  <c r="H42" i="101" s="1"/>
  <c r="G17" i="101"/>
  <c r="H17" i="101" s="1"/>
  <c r="G27" i="101"/>
  <c r="H27" i="101" s="1"/>
  <c r="G39" i="101"/>
  <c r="H39" i="101" s="1"/>
  <c r="G23" i="101"/>
  <c r="H23" i="101" s="1"/>
  <c r="G73" i="101"/>
  <c r="H73" i="101" s="1"/>
</calcChain>
</file>

<file path=xl/sharedStrings.xml><?xml version="1.0" encoding="utf-8"?>
<sst xmlns="http://schemas.openxmlformats.org/spreadsheetml/2006/main" count="260" uniqueCount="154">
  <si>
    <t>Issue Age</t>
  </si>
  <si>
    <t>Gender</t>
  </si>
  <si>
    <t>BenefitPeriod</t>
  </si>
  <si>
    <t>PolicyYear</t>
  </si>
  <si>
    <t>Female</t>
  </si>
  <si>
    <t>MortalityRate</t>
  </si>
  <si>
    <t>Yes</t>
  </si>
  <si>
    <t>No</t>
  </si>
  <si>
    <t>INPUTS</t>
  </si>
  <si>
    <t>SmokerStatus</t>
  </si>
  <si>
    <t>2015 VBT Female Nonsmoker RR80 ALB</t>
  </si>
  <si>
    <t>Company Pricing Female NS2</t>
  </si>
  <si>
    <t>20-39%</t>
  </si>
  <si>
    <t>40-59%</t>
  </si>
  <si>
    <t>60-79%</t>
  </si>
  <si>
    <t>90-91%</t>
  </si>
  <si>
    <t>92-93%</t>
  </si>
  <si>
    <t>94-95%</t>
  </si>
  <si>
    <t>96-97%</t>
  </si>
  <si>
    <t>to</t>
  </si>
  <si>
    <t>and</t>
  </si>
  <si>
    <t>over</t>
  </si>
  <si>
    <t>Load</t>
  </si>
  <si>
    <t>Col (1)</t>
  </si>
  <si>
    <t>Col (2)</t>
  </si>
  <si>
    <t>Col (3)</t>
  </si>
  <si>
    <t>Col (4)</t>
  </si>
  <si>
    <t>Credibility</t>
  </si>
  <si>
    <t>80-100%</t>
  </si>
  <si>
    <t>Company_A/E</t>
  </si>
  <si>
    <t>A</t>
  </si>
  <si>
    <t>First Duration</t>
  </si>
  <si>
    <t>B</t>
  </si>
  <si>
    <t>C</t>
  </si>
  <si>
    <t>Grading Begin</t>
  </si>
  <si>
    <t>D</t>
  </si>
  <si>
    <t>Grading End</t>
  </si>
  <si>
    <t>E</t>
  </si>
  <si>
    <t>Last Duration</t>
  </si>
  <si>
    <t>Grading Period</t>
  </si>
  <si>
    <t>High Attained Age Limit</t>
  </si>
  <si>
    <t>Buhlmann</t>
  </si>
  <si>
    <t>LimitedFluctuation</t>
  </si>
  <si>
    <t>Attained Age Range</t>
  </si>
  <si>
    <t>Company Experience - Bühlmann Margins</t>
  </si>
  <si>
    <t>Low%</t>
  </si>
  <si>
    <t>Range%</t>
  </si>
  <si>
    <t>CompanyBaseRate</t>
  </si>
  <si>
    <t>IndustryBaseRate</t>
  </si>
  <si>
    <t>AttainedAge</t>
  </si>
  <si>
    <t>CompanyMargin</t>
  </si>
  <si>
    <t>IndustryMargin</t>
  </si>
  <si>
    <t>CompanyWeight</t>
  </si>
  <si>
    <t>Industry Margins</t>
  </si>
  <si>
    <t>Mortality Margins</t>
  </si>
  <si>
    <t>Grading Parameters</t>
  </si>
  <si>
    <t>Section 9.C Table Values</t>
  </si>
  <si>
    <t>Maximum # of 
years for data to 
be considered 
sufficient</t>
  </si>
  <si>
    <t>Maximum # of 
years in which to 
begin grading 
after sufficient 
data no longer 
exists</t>
  </si>
  <si>
    <t>Maximum # of years in 
which the assumption must 
grade to 100% to an 
applicable industry table 
(from the duration where 
sufficient data no longer 
exists)</t>
  </si>
  <si>
    <t>LookupValue</t>
  </si>
  <si>
    <t>CompanyImproveFactor</t>
  </si>
  <si>
    <t>IndustryImproveFactor</t>
  </si>
  <si>
    <t>NonSmoker</t>
  </si>
  <si>
    <t>Mortality Inputs</t>
  </si>
  <si>
    <t>Mortality Input Base Rates</t>
  </si>
  <si>
    <t>Grading: Initial Parameters</t>
  </si>
  <si>
    <t>Improvement Factors</t>
  </si>
  <si>
    <t>Policy Period = Company Period  U  Grading Period  U  Industry Period</t>
  </si>
  <si>
    <t>[A, B] = [1, B]</t>
  </si>
  <si>
    <t>[A, C]</t>
  </si>
  <si>
    <t>(C, D)</t>
  </si>
  <si>
    <t>[D, E] = [D, BenefitPeriod]</t>
  </si>
  <si>
    <t>Sufficient Data Period</t>
  </si>
  <si>
    <t>Company Period</t>
  </si>
  <si>
    <t>Industry Period</t>
  </si>
  <si>
    <t>Credibility Factor</t>
  </si>
  <si>
    <t>Use to Determine Margin Lookup Column</t>
  </si>
  <si>
    <t>Last Duration at 100% Company</t>
  </si>
  <si>
    <t>First Duration at 100% Industry</t>
  </si>
  <si>
    <t>Sufficient Data Period  U  Years After SD Before Begin Grading Period</t>
  </si>
  <si>
    <t>Sufficient Years*</t>
  </si>
  <si>
    <t>Grading Length*</t>
  </si>
  <si>
    <t>* Full VM Table Headings</t>
  </si>
  <si>
    <t>Bühlmann</t>
  </si>
  <si>
    <t>Begin Year After SDP*</t>
  </si>
  <si>
    <t>Max SDP</t>
  </si>
  <si>
    <t>Grading Begin Duration After SDP</t>
  </si>
  <si>
    <t>Grading End After SDP - Table</t>
  </si>
  <si>
    <t>Grading End After SDP - Max</t>
  </si>
  <si>
    <t>Grading End After SDP</t>
  </si>
  <si>
    <t>SDP</t>
  </si>
  <si>
    <t>Annual Improvement Factor</t>
  </si>
  <si>
    <t>Input</t>
  </si>
  <si>
    <t>Calculation</t>
  </si>
  <si>
    <t>Assumption</t>
  </si>
  <si>
    <t>Mortality Rate</t>
  </si>
  <si>
    <t>Sufficient Data Period (initial)</t>
  </si>
  <si>
    <t>ColumnNumber</t>
  </si>
  <si>
    <t>0-7%</t>
  </si>
  <si>
    <t>8-12%</t>
  </si>
  <si>
    <t>13-17%</t>
  </si>
  <si>
    <t>18-22%</t>
  </si>
  <si>
    <t>23-27%</t>
  </si>
  <si>
    <t>28-32%</t>
  </si>
  <si>
    <t>33-37%</t>
  </si>
  <si>
    <t>38-42%</t>
  </si>
  <si>
    <t>43-47%</t>
  </si>
  <si>
    <t>48-52%</t>
  </si>
  <si>
    <t>53-57%</t>
  </si>
  <si>
    <t>58-62%</t>
  </si>
  <si>
    <t>63-67%</t>
  </si>
  <si>
    <t>68-72%</t>
  </si>
  <si>
    <t>73-77%</t>
  </si>
  <si>
    <t>78-82%</t>
  </si>
  <si>
    <t>83-87%</t>
  </si>
  <si>
    <t>88-89%</t>
  </si>
  <si>
    <t>99%+</t>
  </si>
  <si>
    <t>PolicyInformation (Inventory)*</t>
  </si>
  <si>
    <t>IndustryMortalityTable*</t>
  </si>
  <si>
    <t>CompanyMortalityTable*</t>
  </si>
  <si>
    <t>Credibility Method*</t>
  </si>
  <si>
    <t>* Informational only</t>
  </si>
  <si>
    <t>Years of Improvement for Industry Table</t>
  </si>
  <si>
    <t>Years of Improvement for Company Table</t>
  </si>
  <si>
    <t>Copyright © 2015 Actuarial Compass LLC. All Rights Reserved</t>
  </si>
  <si>
    <t>Worksheet Tab = Input</t>
  </si>
  <si>
    <t>This worksheet illustrates determination of valuation mortality rates using the Bühlmann credibility method. The calculations using the Limited Fluctuation method is similar except a different table for margins is used.</t>
  </si>
  <si>
    <t>Worksheet Tab = Margin</t>
  </si>
  <si>
    <t>This worksheet provides the VM tables for the Bühlmann credibility method margins (Cells B3..AE38) and industry table margins (Cells E41..H74).</t>
  </si>
  <si>
    <t xml:space="preserve">This worksheet provides the VM table containing parameters to grade from company to industry assumptions. </t>
  </si>
  <si>
    <t>Worksheet Tab = Calcs</t>
  </si>
  <si>
    <t xml:space="preserve">This worksheet calculates the valuation mortality. 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</si>
  <si>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Columns A and B are indices and Columns C and D retrieve mortality rates from the Input tab. 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</si>
  <si>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Columns E and F look up the appropriate margins from the company and industry margin tables in the Margin tab. Note that the margins are based on attained age and not issue age. 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</si>
  <si>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The blend grades linearly. Thus, column G which is the weight that will used in the weighted average is 1 during the company period, 0 during the industry period, and grades uniformly during the grading period. 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</si>
  <si>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 H calculates the valuation mortality rates taking a weighted average of the company-based mortality and industry-based mortality. Company-based mortality is the company base rate plus company margin and applies the company mortality improvement factor. Industry-based mortality is the industry base rate plus industry margin and applies the industry mortality improvement factor. The order of operations – applying margins and then grading – is important. 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</si>
  <si>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Cells C2 and C3 calculate the improvement factors for company rates and industry rates respectively. 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</si>
  <si>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The rest of the worksheet calculates periods during the policy period that use company mortality, a blend of company and industry mortality, and the industry mortality. 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</si>
  <si>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Cell C12 is the first duration which is always 1. 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</si>
  <si>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Cell C24 is the last duration which for the example policy is 81. 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</si>
  <si>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Cell C17 is when grading begins. C17 is the input Sufficient Data Period (SDP) after a constraint plus Cell C16 which equals the Col (3) table value from GradeTable corresponding to the input credibility factor. 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</si>
  <si>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Likewise Cell C22 is when grading ends. 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</si>
  <si>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Cells C18 equals the Col (4) table value from GradeTable corresponding to the input credibility factor. </t>
    </r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</si>
  <si>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Cell C22 is the SDP plus C18 after a series of constraints have been applied. </t>
    </r>
  </si>
  <si>
    <t xml:space="preserve">This worksheet contains preliminary calculations. 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</si>
  <si>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Cells B4..B7, B11..B14, and B16 are for informational purposes and are not used directly in the calculations. 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</si>
  <si>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Columns D..F provide the base company and industry mortality rates before applying experience study results, mortality improvement, or blending. product rate and the level term period. 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</si>
  <si>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For this example, a company experience study was performed to determine an A/E factor (actual to expected) – only one factor was calculated and the factor does not vary by gender, underwriting class, etc. 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</si>
  <si>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Mortality improvement is permitted up to the valuation date from the central point of the industry and experience studies. 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</si>
  <si>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For this example, the years of improvement from the industry table date and the company experience study midpoint date to the valuation date are 3 and 5.75 years respectively.</t>
    </r>
  </si>
  <si>
    <t xml:space="preserve">This tab contains inputs that are used either directly in the calculations or used indirectly to determine the direct inputs. </t>
  </si>
  <si>
    <t>In this example, company-based mortality is used in policy years 1 to 16, a blend between company-based and industry-based mortality in policy years 17 to 25, and industry-based mortality after policy year 25.</t>
  </si>
  <si>
    <r>
      <t xml:space="preserve">This spreadsheet was adapted from an online course, </t>
    </r>
    <r>
      <rPr>
        <i/>
        <sz val="12"/>
        <color indexed="8"/>
        <rFont val="Calibri"/>
        <family val="2"/>
      </rPr>
      <t>PBA Training*</t>
    </r>
    <r>
      <rPr>
        <sz val="12"/>
        <color indexed="8"/>
        <rFont val="Calibri"/>
        <family val="2"/>
      </rPr>
      <t xml:space="preserve">. The spreadsheet illustrates a VM calculation and is not intended for uses or purposes other than providing an illustration for educational purposes. It is not a program, it does not possess flexibility, it does not address all possible situations and parameters, and it is not meant to suggest how to implement or validate VM calculations.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</si>
</sst>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* #,##0.000_);_(* \(#,##0.000\);_(* &quot;-&quot;??_);_(@_)"/>
    <numFmt numFmtId="167" formatCode="_(* #,##0.000000_);_(* \(#,##0.000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rgb="FF74600A"/>
      <name val="Georgia"/>
      <family val="1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Times New Roman"/>
      <family val="1"/>
    </font>
    <font>
      <i/>
      <sz val="12"/>
      <color indexed="8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65" fontId="0" fillId="0" borderId="0" xfId="1" applyNumberFormat="1" applyFont="1"/>
    <xf numFmtId="0" fontId="2" fillId="0" borderId="0" xfId="0" applyFont="1"/>
    <xf numFmtId="166" fontId="0" fillId="0" borderId="0" xfId="1" applyNumberFormat="1" applyFont="1"/>
    <xf numFmtId="43" fontId="1" fillId="0" borderId="0" xfId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6" fillId="0" borderId="0" xfId="0" applyFont="1"/>
    <xf numFmtId="43" fontId="7" fillId="0" borderId="0" xfId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165" fontId="4" fillId="0" borderId="0" xfId="1" applyNumberFormat="1" applyFont="1" applyAlignment="1">
      <alignment horizontal="right" wrapText="1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43" fontId="7" fillId="0" borderId="0" xfId="1" applyFont="1" applyAlignment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0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8" fillId="0" borderId="0" xfId="0" applyFont="1"/>
    <xf numFmtId="9" fontId="4" fillId="0" borderId="0" xfId="0" applyNumberFormat="1" applyFont="1" applyAlignment="1">
      <alignment horizontal="right"/>
    </xf>
    <xf numFmtId="0" fontId="4" fillId="0" borderId="0" xfId="0" quotePrefix="1" applyFont="1" applyAlignment="1">
      <alignment horizontal="center"/>
    </xf>
    <xf numFmtId="43" fontId="3" fillId="0" borderId="0" xfId="0" applyNumberFormat="1" applyFont="1" applyAlignment="1"/>
    <xf numFmtId="165" fontId="3" fillId="0" borderId="0" xfId="1" applyNumberFormat="1" applyFont="1" applyAlignment="1">
      <alignment horizontal="right"/>
    </xf>
    <xf numFmtId="9" fontId="3" fillId="0" borderId="0" xfId="2" applyFont="1" applyAlignment="1">
      <alignment horizontal="right"/>
    </xf>
    <xf numFmtId="10" fontId="3" fillId="0" borderId="0" xfId="2" applyNumberFormat="1" applyFont="1" applyAlignment="1">
      <alignment horizontal="right"/>
    </xf>
    <xf numFmtId="167" fontId="0" fillId="0" borderId="0" xfId="0" applyNumberFormat="1"/>
    <xf numFmtId="165" fontId="0" fillId="2" borderId="0" xfId="1" applyNumberFormat="1" applyFont="1" applyFill="1" applyAlignment="1">
      <alignment horizontal="right"/>
    </xf>
    <xf numFmtId="165" fontId="0" fillId="3" borderId="0" xfId="1" applyNumberFormat="1" applyFont="1" applyFill="1" applyAlignment="1">
      <alignment horizontal="right"/>
    </xf>
    <xf numFmtId="1" fontId="0" fillId="0" borderId="0" xfId="0" applyNumberFormat="1"/>
    <xf numFmtId="43" fontId="7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9" fontId="0" fillId="0" borderId="0" xfId="2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 indent="2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Medium9"/>
  <colors>
    <mruColors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tabSelected="1" workbookViewId="0">
      <pane ySplit="1" topLeftCell="A2" activePane="bottomLeft" state="frozen"/>
      <selection pane="bottomLeft" activeCell="A3" sqref="A3"/>
    </sheetView>
  </sheetViews>
  <sheetFormatPr defaultRowHeight="15" x14ac:dyDescent="0.25"/>
  <cols>
    <col min="1" max="1" width="153.7109375" customWidth="1"/>
  </cols>
  <sheetData>
    <row r="1" spans="1:1" x14ac:dyDescent="0.25">
      <c r="A1" s="47" t="s">
        <v>125</v>
      </c>
    </row>
    <row r="3" spans="1:1" ht="47.25" x14ac:dyDescent="0.25">
      <c r="A3" s="48" t="s">
        <v>153</v>
      </c>
    </row>
    <row r="4" spans="1:1" ht="5.85" customHeight="1" x14ac:dyDescent="0.25">
      <c r="A4" s="48"/>
    </row>
    <row r="5" spans="1:1" ht="31.5" x14ac:dyDescent="0.25">
      <c r="A5" s="48" t="s">
        <v>127</v>
      </c>
    </row>
    <row r="6" spans="1:1" ht="15.75" x14ac:dyDescent="0.25">
      <c r="A6" s="48"/>
    </row>
    <row r="7" spans="1:1" ht="15.75" x14ac:dyDescent="0.25">
      <c r="A7" s="49" t="s">
        <v>126</v>
      </c>
    </row>
    <row r="8" spans="1:1" ht="15.75" x14ac:dyDescent="0.25">
      <c r="A8" s="53" t="s">
        <v>151</v>
      </c>
    </row>
    <row r="9" spans="1:1" ht="15.75" x14ac:dyDescent="0.25">
      <c r="A9" s="54" t="s">
        <v>146</v>
      </c>
    </row>
    <row r="10" spans="1:1" ht="31.5" x14ac:dyDescent="0.25">
      <c r="A10" s="54" t="s">
        <v>147</v>
      </c>
    </row>
    <row r="11" spans="1:1" ht="31.5" x14ac:dyDescent="0.25">
      <c r="A11" s="54" t="s">
        <v>148</v>
      </c>
    </row>
    <row r="12" spans="1:1" ht="15.75" x14ac:dyDescent="0.25">
      <c r="A12" s="54" t="s">
        <v>149</v>
      </c>
    </row>
    <row r="13" spans="1:1" ht="31.5" x14ac:dyDescent="0.25">
      <c r="A13" s="54" t="s">
        <v>150</v>
      </c>
    </row>
    <row r="14" spans="1:1" ht="15.75" x14ac:dyDescent="0.25">
      <c r="A14" s="48"/>
    </row>
    <row r="15" spans="1:1" ht="15.75" x14ac:dyDescent="0.25">
      <c r="A15" s="49" t="s">
        <v>128</v>
      </c>
    </row>
    <row r="16" spans="1:1" ht="15.75" x14ac:dyDescent="0.25">
      <c r="A16" s="48" t="s">
        <v>129</v>
      </c>
    </row>
    <row r="17" spans="1:1" x14ac:dyDescent="0.25">
      <c r="A17" s="50"/>
    </row>
    <row r="18" spans="1:1" ht="15.75" x14ac:dyDescent="0.25">
      <c r="A18" s="49" t="s">
        <v>128</v>
      </c>
    </row>
    <row r="19" spans="1:1" ht="15.75" x14ac:dyDescent="0.25">
      <c r="A19" s="48" t="s">
        <v>130</v>
      </c>
    </row>
    <row r="20" spans="1:1" ht="15.75" x14ac:dyDescent="0.25">
      <c r="A20" s="48"/>
    </row>
    <row r="21" spans="1:1" ht="15.75" x14ac:dyDescent="0.25">
      <c r="A21" s="49" t="s">
        <v>131</v>
      </c>
    </row>
    <row r="22" spans="1:1" ht="15.75" x14ac:dyDescent="0.25">
      <c r="A22" s="53" t="s">
        <v>145</v>
      </c>
    </row>
    <row r="23" spans="1:1" ht="15.75" x14ac:dyDescent="0.25">
      <c r="A23" s="54" t="s">
        <v>137</v>
      </c>
    </row>
    <row r="24" spans="1:1" ht="31.5" x14ac:dyDescent="0.25">
      <c r="A24" s="54" t="s">
        <v>138</v>
      </c>
    </row>
    <row r="25" spans="1:1" ht="15.75" x14ac:dyDescent="0.25">
      <c r="A25" s="54" t="s">
        <v>139</v>
      </c>
    </row>
    <row r="26" spans="1:1" ht="15.75" x14ac:dyDescent="0.25">
      <c r="A26" s="54" t="s">
        <v>140</v>
      </c>
    </row>
    <row r="27" spans="1:1" ht="31.5" x14ac:dyDescent="0.25">
      <c r="A27" s="54" t="s">
        <v>141</v>
      </c>
    </row>
    <row r="28" spans="1:1" ht="15.75" x14ac:dyDescent="0.25">
      <c r="A28" s="54" t="s">
        <v>142</v>
      </c>
    </row>
    <row r="29" spans="1:1" ht="15.75" x14ac:dyDescent="0.25">
      <c r="A29" s="54" t="s">
        <v>143</v>
      </c>
    </row>
    <row r="30" spans="1:1" ht="15.75" x14ac:dyDescent="0.25">
      <c r="A30" s="54" t="s">
        <v>144</v>
      </c>
    </row>
    <row r="31" spans="1:1" ht="31.5" x14ac:dyDescent="0.25">
      <c r="A31" s="48" t="s">
        <v>152</v>
      </c>
    </row>
    <row r="32" spans="1:1" ht="15.75" x14ac:dyDescent="0.25">
      <c r="A32" s="48"/>
    </row>
    <row r="33" spans="1:1" ht="15.75" x14ac:dyDescent="0.25">
      <c r="A33" s="49" t="s">
        <v>131</v>
      </c>
    </row>
    <row r="34" spans="1:1" ht="15.75" x14ac:dyDescent="0.25">
      <c r="A34" s="53" t="s">
        <v>132</v>
      </c>
    </row>
    <row r="35" spans="1:1" ht="15.75" x14ac:dyDescent="0.25">
      <c r="A35" s="54" t="s">
        <v>133</v>
      </c>
    </row>
    <row r="36" spans="1:1" ht="31.5" x14ac:dyDescent="0.25">
      <c r="A36" s="54" t="s">
        <v>134</v>
      </c>
    </row>
    <row r="37" spans="1:1" ht="31.5" x14ac:dyDescent="0.25">
      <c r="A37" s="54" t="s">
        <v>135</v>
      </c>
    </row>
    <row r="38" spans="1:1" ht="63" x14ac:dyDescent="0.25">
      <c r="A38" s="54" t="s">
        <v>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01"/>
  <sheetViews>
    <sheetView workbookViewId="0">
      <selection activeCell="A22" sqref="A22:A23"/>
    </sheetView>
  </sheetViews>
  <sheetFormatPr defaultRowHeight="15" x14ac:dyDescent="0.25"/>
  <cols>
    <col min="1" max="1" width="39.42578125" customWidth="1"/>
    <col min="2" max="2" width="36" customWidth="1"/>
    <col min="3" max="3" width="7.5703125" customWidth="1"/>
    <col min="4" max="4" width="13.28515625" customWidth="1"/>
    <col min="5" max="5" width="23.140625" customWidth="1"/>
    <col min="6" max="6" width="19.28515625" customWidth="1"/>
    <col min="8" max="8" width="14.28515625" customWidth="1"/>
    <col min="9" max="9" width="19.7109375" customWidth="1"/>
    <col min="10" max="10" width="25" customWidth="1"/>
    <col min="11" max="11" width="19.7109375" customWidth="1"/>
    <col min="12" max="12" width="19.28515625" customWidth="1"/>
    <col min="13" max="13" width="24.85546875" customWidth="1"/>
    <col min="14" max="14" width="22.5703125" customWidth="1"/>
  </cols>
  <sheetData>
    <row r="1" spans="1:8" ht="21" x14ac:dyDescent="0.35">
      <c r="A1" s="14" t="s">
        <v>8</v>
      </c>
    </row>
    <row r="2" spans="1:8" ht="7.5" customHeight="1" x14ac:dyDescent="0.25"/>
    <row r="3" spans="1:8" ht="18.75" x14ac:dyDescent="0.3">
      <c r="A3" s="42" t="s">
        <v>118</v>
      </c>
      <c r="B3" s="4"/>
      <c r="D3" s="15" t="s">
        <v>65</v>
      </c>
    </row>
    <row r="4" spans="1:8" x14ac:dyDescent="0.25">
      <c r="A4" s="23" t="s">
        <v>0</v>
      </c>
      <c r="B4" s="10">
        <v>40</v>
      </c>
      <c r="D4" s="16" t="s">
        <v>3</v>
      </c>
      <c r="E4" s="18" t="s">
        <v>47</v>
      </c>
      <c r="F4" s="18" t="s">
        <v>48</v>
      </c>
    </row>
    <row r="5" spans="1:8" x14ac:dyDescent="0.25">
      <c r="A5" s="23" t="s">
        <v>1</v>
      </c>
      <c r="B5" s="24" t="s">
        <v>4</v>
      </c>
      <c r="D5" s="5">
        <v>1</v>
      </c>
      <c r="E5" s="1">
        <v>8.6399999999999999E-5</v>
      </c>
      <c r="F5" s="1">
        <v>1.1E-4</v>
      </c>
    </row>
    <row r="6" spans="1:8" x14ac:dyDescent="0.25">
      <c r="A6" s="12" t="s">
        <v>9</v>
      </c>
      <c r="B6" s="24" t="s">
        <v>63</v>
      </c>
      <c r="C6" s="5"/>
      <c r="D6" s="5">
        <v>2</v>
      </c>
      <c r="E6" s="1">
        <v>1.3439999999999999E-4</v>
      </c>
      <c r="F6" s="1">
        <v>1.8000000000000001E-4</v>
      </c>
    </row>
    <row r="7" spans="1:8" x14ac:dyDescent="0.25">
      <c r="A7" s="12" t="s">
        <v>2</v>
      </c>
      <c r="B7" s="8">
        <v>81</v>
      </c>
      <c r="C7" s="5"/>
      <c r="D7" s="5">
        <v>3</v>
      </c>
      <c r="E7" s="1">
        <v>2.0159999999999999E-4</v>
      </c>
      <c r="F7" s="1">
        <v>2.7E-4</v>
      </c>
    </row>
    <row r="8" spans="1:8" x14ac:dyDescent="0.25">
      <c r="A8" s="46" t="s">
        <v>122</v>
      </c>
      <c r="C8" s="5"/>
      <c r="D8" s="5">
        <v>4</v>
      </c>
      <c r="E8" s="1">
        <v>2.6879999999999997E-4</v>
      </c>
      <c r="F8" s="1">
        <v>3.5E-4</v>
      </c>
    </row>
    <row r="9" spans="1:8" x14ac:dyDescent="0.25">
      <c r="C9" s="5"/>
      <c r="D9" s="5">
        <v>5</v>
      </c>
      <c r="E9" s="1">
        <v>3.2640000000000002E-4</v>
      </c>
      <c r="F9" s="1">
        <v>4.2999999999999999E-4</v>
      </c>
    </row>
    <row r="10" spans="1:8" ht="18.75" x14ac:dyDescent="0.3">
      <c r="A10" s="22" t="s">
        <v>64</v>
      </c>
      <c r="D10" s="5">
        <v>6</v>
      </c>
      <c r="E10" s="1">
        <v>3.6480000000000003E-4</v>
      </c>
      <c r="F10" s="1">
        <v>4.8000000000000001E-4</v>
      </c>
    </row>
    <row r="11" spans="1:8" x14ac:dyDescent="0.25">
      <c r="A11" s="17" t="s">
        <v>119</v>
      </c>
      <c r="B11" s="35" t="s">
        <v>10</v>
      </c>
      <c r="D11" s="5">
        <v>7</v>
      </c>
      <c r="E11" s="1">
        <v>3.9359999999999997E-4</v>
      </c>
      <c r="F11" s="1">
        <v>5.1999999999999995E-4</v>
      </c>
    </row>
    <row r="12" spans="1:8" x14ac:dyDescent="0.25">
      <c r="A12" s="17" t="s">
        <v>120</v>
      </c>
      <c r="B12" s="24" t="s">
        <v>11</v>
      </c>
      <c r="D12" s="5">
        <v>8</v>
      </c>
      <c r="E12" s="1">
        <v>4.416E-4</v>
      </c>
      <c r="F12" s="1">
        <v>5.6999999999999998E-4</v>
      </c>
    </row>
    <row r="13" spans="1:8" x14ac:dyDescent="0.25">
      <c r="A13" s="12" t="s">
        <v>29</v>
      </c>
      <c r="B13" s="36">
        <v>0.96</v>
      </c>
      <c r="D13" s="5">
        <v>9</v>
      </c>
      <c r="E13" s="1">
        <v>4.8959999999999997E-4</v>
      </c>
      <c r="F13" s="1">
        <v>6.4999999999999997E-4</v>
      </c>
    </row>
    <row r="14" spans="1:8" x14ac:dyDescent="0.25">
      <c r="A14" s="12" t="s">
        <v>121</v>
      </c>
      <c r="B14" s="35" t="s">
        <v>41</v>
      </c>
      <c r="D14" s="5">
        <v>10</v>
      </c>
      <c r="E14" s="1">
        <v>5.8559999999999992E-4</v>
      </c>
      <c r="F14" s="1">
        <v>7.6999999999999996E-4</v>
      </c>
      <c r="H14" s="30"/>
    </row>
    <row r="15" spans="1:8" x14ac:dyDescent="0.25">
      <c r="A15" s="12" t="s">
        <v>76</v>
      </c>
      <c r="B15" s="36">
        <v>0.72</v>
      </c>
      <c r="D15" s="19">
        <v>11</v>
      </c>
      <c r="E15" s="1">
        <v>6.8159999999999998E-4</v>
      </c>
      <c r="F15" s="1">
        <v>8.9999999999999998E-4</v>
      </c>
      <c r="H15" s="30"/>
    </row>
    <row r="16" spans="1:8" x14ac:dyDescent="0.25">
      <c r="A16" s="12" t="s">
        <v>73</v>
      </c>
      <c r="B16">
        <v>9</v>
      </c>
      <c r="D16" s="5">
        <v>12</v>
      </c>
      <c r="E16" s="1">
        <v>7.584E-4</v>
      </c>
      <c r="F16" s="1">
        <v>1.01E-3</v>
      </c>
      <c r="H16" s="30"/>
    </row>
    <row r="17" spans="1:8" x14ac:dyDescent="0.25">
      <c r="A17" s="12" t="s">
        <v>92</v>
      </c>
      <c r="B17" s="37">
        <v>7.4999999999999997E-3</v>
      </c>
      <c r="D17" s="5">
        <v>13</v>
      </c>
      <c r="E17" s="1">
        <v>8.4480000000000004E-4</v>
      </c>
      <c r="F17" s="1">
        <v>1.1199999999999999E-3</v>
      </c>
      <c r="H17" s="30"/>
    </row>
    <row r="18" spans="1:8" x14ac:dyDescent="0.25">
      <c r="A18" s="30" t="s">
        <v>123</v>
      </c>
      <c r="B18" s="34">
        <v>3</v>
      </c>
      <c r="D18" s="5">
        <v>14</v>
      </c>
      <c r="E18" s="1">
        <v>9.2159999999999996E-4</v>
      </c>
      <c r="F18" s="1">
        <v>1.2199999999999999E-3</v>
      </c>
    </row>
    <row r="19" spans="1:8" x14ac:dyDescent="0.25">
      <c r="A19" s="30" t="s">
        <v>124</v>
      </c>
      <c r="B19" s="34">
        <v>5.75</v>
      </c>
      <c r="D19" s="5">
        <v>15</v>
      </c>
      <c r="E19" s="1">
        <v>1.008E-3</v>
      </c>
      <c r="F19" s="1">
        <v>1.34E-3</v>
      </c>
    </row>
    <row r="20" spans="1:8" x14ac:dyDescent="0.25">
      <c r="A20" s="46" t="s">
        <v>122</v>
      </c>
      <c r="D20" s="5">
        <v>16</v>
      </c>
      <c r="E20" s="1">
        <v>1.1136E-3</v>
      </c>
      <c r="F20" s="1">
        <v>1.48E-3</v>
      </c>
    </row>
    <row r="21" spans="1:8" x14ac:dyDescent="0.25">
      <c r="D21" s="5">
        <v>17</v>
      </c>
      <c r="E21" s="1">
        <v>1.2384E-3</v>
      </c>
      <c r="F21" s="1">
        <v>1.66E-3</v>
      </c>
    </row>
    <row r="22" spans="1:8" x14ac:dyDescent="0.25">
      <c r="A22" s="13"/>
      <c r="C22" s="5"/>
      <c r="D22" s="5">
        <v>18</v>
      </c>
      <c r="E22" s="1">
        <v>1.4015999999999998E-3</v>
      </c>
      <c r="F22" s="1">
        <v>1.8699999999999999E-3</v>
      </c>
    </row>
    <row r="23" spans="1:8" x14ac:dyDescent="0.25">
      <c r="A23" s="13"/>
      <c r="C23" s="5"/>
      <c r="D23" s="5">
        <v>19</v>
      </c>
      <c r="E23" s="1">
        <v>1.5743999999999999E-3</v>
      </c>
      <c r="F23" s="1">
        <v>2.1099999999999999E-3</v>
      </c>
    </row>
    <row r="24" spans="1:8" x14ac:dyDescent="0.25">
      <c r="C24" s="5"/>
      <c r="D24" s="5">
        <v>20</v>
      </c>
      <c r="E24" s="1">
        <v>1.776E-3</v>
      </c>
      <c r="F24" s="1">
        <v>2.3900000000000002E-3</v>
      </c>
    </row>
    <row r="25" spans="1:8" x14ac:dyDescent="0.25">
      <c r="C25" s="5"/>
      <c r="D25" s="5">
        <v>21</v>
      </c>
      <c r="E25" s="1">
        <v>1.9680000000000001E-3</v>
      </c>
      <c r="F25" s="1">
        <v>2.6700000000000001E-3</v>
      </c>
    </row>
    <row r="26" spans="1:8" x14ac:dyDescent="0.25">
      <c r="C26" s="5"/>
      <c r="D26" s="5">
        <v>22</v>
      </c>
      <c r="E26" s="1">
        <v>2.1599999999999996E-3</v>
      </c>
      <c r="F26" s="1">
        <v>2.9199999999999999E-3</v>
      </c>
    </row>
    <row r="27" spans="1:8" x14ac:dyDescent="0.25">
      <c r="C27" s="5"/>
      <c r="D27" s="5">
        <v>23</v>
      </c>
      <c r="E27" s="1">
        <v>2.3712E-3</v>
      </c>
      <c r="F27" s="1">
        <v>3.2100000000000002E-3</v>
      </c>
    </row>
    <row r="28" spans="1:8" x14ac:dyDescent="0.25">
      <c r="C28" s="5"/>
      <c r="D28" s="5">
        <v>24</v>
      </c>
      <c r="E28" s="1">
        <v>2.6112000000000002E-3</v>
      </c>
      <c r="F28" s="1">
        <v>3.5400000000000002E-3</v>
      </c>
    </row>
    <row r="29" spans="1:8" x14ac:dyDescent="0.25">
      <c r="C29" s="5"/>
      <c r="D29" s="5">
        <v>25</v>
      </c>
      <c r="E29" s="1">
        <v>2.8799999999999997E-3</v>
      </c>
      <c r="F29" s="1">
        <v>3.8999999999999998E-3</v>
      </c>
    </row>
    <row r="30" spans="1:8" x14ac:dyDescent="0.25">
      <c r="C30" s="5"/>
      <c r="D30" s="5">
        <v>26</v>
      </c>
      <c r="E30" s="1">
        <v>3.1584E-3</v>
      </c>
      <c r="F30" s="1">
        <v>4.3E-3</v>
      </c>
    </row>
    <row r="31" spans="1:8" x14ac:dyDescent="0.25">
      <c r="C31" s="5"/>
      <c r="D31" s="5">
        <v>27</v>
      </c>
      <c r="E31" s="1">
        <v>3.4655999999999997E-3</v>
      </c>
      <c r="F31" s="1">
        <v>4.7200000000000002E-3</v>
      </c>
    </row>
    <row r="32" spans="1:8" x14ac:dyDescent="0.25">
      <c r="C32" s="5"/>
      <c r="D32" s="5">
        <v>28</v>
      </c>
      <c r="E32" s="1">
        <v>3.8016E-3</v>
      </c>
      <c r="F32" s="1">
        <v>5.1900000000000002E-3</v>
      </c>
    </row>
    <row r="33" spans="3:6" x14ac:dyDescent="0.25">
      <c r="C33" s="5"/>
      <c r="D33" s="5">
        <v>29</v>
      </c>
      <c r="E33" s="1">
        <v>4.1663999999999998E-3</v>
      </c>
      <c r="F33" s="1">
        <v>5.7200000000000003E-3</v>
      </c>
    </row>
    <row r="34" spans="3:6" x14ac:dyDescent="0.25">
      <c r="C34" s="5"/>
      <c r="D34" s="5">
        <v>30</v>
      </c>
      <c r="E34" s="1">
        <v>4.5888000000000005E-3</v>
      </c>
      <c r="F34" s="1">
        <v>6.3299999999999997E-3</v>
      </c>
    </row>
    <row r="35" spans="3:6" x14ac:dyDescent="0.25">
      <c r="C35" s="5"/>
      <c r="D35" s="5">
        <v>31</v>
      </c>
      <c r="E35" s="1">
        <v>5.0879999999999996E-3</v>
      </c>
      <c r="F35" s="1">
        <v>7.0400000000000003E-3</v>
      </c>
    </row>
    <row r="36" spans="3:6" x14ac:dyDescent="0.25">
      <c r="C36" s="5"/>
      <c r="D36" s="5">
        <v>32</v>
      </c>
      <c r="E36" s="1">
        <v>5.6831999999999994E-3</v>
      </c>
      <c r="F36" s="1">
        <v>7.9000000000000008E-3</v>
      </c>
    </row>
    <row r="37" spans="3:6" x14ac:dyDescent="0.25">
      <c r="C37" s="5"/>
      <c r="D37" s="5">
        <v>33</v>
      </c>
      <c r="E37" s="1">
        <v>6.3743999999999997E-3</v>
      </c>
      <c r="F37" s="1">
        <v>8.9099999999999995E-3</v>
      </c>
    </row>
    <row r="38" spans="3:6" x14ac:dyDescent="0.25">
      <c r="C38" s="5"/>
      <c r="D38" s="5">
        <v>34</v>
      </c>
      <c r="E38" s="1">
        <v>7.1903999999999996E-3</v>
      </c>
      <c r="F38" s="1">
        <v>1.01E-2</v>
      </c>
    </row>
    <row r="39" spans="3:6" x14ac:dyDescent="0.25">
      <c r="C39" s="5"/>
      <c r="D39" s="5">
        <v>35</v>
      </c>
      <c r="E39" s="1">
        <v>8.1311999999999999E-3</v>
      </c>
      <c r="F39" s="1">
        <v>1.149E-2</v>
      </c>
    </row>
    <row r="40" spans="3:6" x14ac:dyDescent="0.25">
      <c r="C40" s="5"/>
      <c r="D40" s="5">
        <v>36</v>
      </c>
      <c r="E40" s="1">
        <v>9.2064E-3</v>
      </c>
      <c r="F40" s="1">
        <v>1.3089999999999999E-2</v>
      </c>
    </row>
    <row r="41" spans="3:6" x14ac:dyDescent="0.25">
      <c r="C41" s="5"/>
      <c r="D41" s="5">
        <v>37</v>
      </c>
      <c r="E41" s="1">
        <v>1.0444800000000001E-2</v>
      </c>
      <c r="F41" s="1">
        <v>1.494E-2</v>
      </c>
    </row>
    <row r="42" spans="3:6" x14ac:dyDescent="0.25">
      <c r="C42" s="5"/>
      <c r="D42" s="5">
        <v>38</v>
      </c>
      <c r="E42" s="1">
        <v>1.1894399999999999E-2</v>
      </c>
      <c r="F42" s="1">
        <v>1.712E-2</v>
      </c>
    </row>
    <row r="43" spans="3:6" x14ac:dyDescent="0.25">
      <c r="C43" s="5"/>
      <c r="D43" s="5">
        <v>39</v>
      </c>
      <c r="E43" s="1">
        <v>1.3593600000000001E-2</v>
      </c>
      <c r="F43" s="1">
        <v>1.9709999999999998E-2</v>
      </c>
    </row>
    <row r="44" spans="3:6" x14ac:dyDescent="0.25">
      <c r="C44" s="5"/>
      <c r="D44" s="5">
        <v>40</v>
      </c>
      <c r="E44" s="1">
        <v>1.5647999999999999E-2</v>
      </c>
      <c r="F44" s="1">
        <v>2.2839999999999999E-2</v>
      </c>
    </row>
    <row r="45" spans="3:6" x14ac:dyDescent="0.25">
      <c r="C45" s="5"/>
      <c r="D45" s="5">
        <v>41</v>
      </c>
      <c r="E45" s="1">
        <v>1.8067199999999999E-2</v>
      </c>
      <c r="F45" s="1">
        <v>2.6530000000000001E-2</v>
      </c>
    </row>
    <row r="46" spans="3:6" x14ac:dyDescent="0.25">
      <c r="C46" s="5"/>
      <c r="D46" s="5">
        <v>42</v>
      </c>
      <c r="E46" s="1">
        <v>2.0639999999999999E-2</v>
      </c>
      <c r="F46" s="1">
        <v>3.048E-2</v>
      </c>
    </row>
    <row r="47" spans="3:6" x14ac:dyDescent="0.25">
      <c r="C47" s="5"/>
      <c r="D47" s="5">
        <v>43</v>
      </c>
      <c r="E47" s="1">
        <v>2.3299199999999999E-2</v>
      </c>
      <c r="F47" s="1">
        <v>3.4599999999999999E-2</v>
      </c>
    </row>
    <row r="48" spans="3:6" x14ac:dyDescent="0.25">
      <c r="C48" s="5"/>
      <c r="D48" s="5">
        <v>44</v>
      </c>
      <c r="E48" s="1">
        <v>2.6351999999999997E-2</v>
      </c>
      <c r="F48" s="1">
        <v>3.9359999999999999E-2</v>
      </c>
    </row>
    <row r="49" spans="3:6" x14ac:dyDescent="0.25">
      <c r="C49" s="5"/>
      <c r="D49" s="5">
        <v>45</v>
      </c>
      <c r="E49" s="1">
        <v>3.0566400000000001E-2</v>
      </c>
      <c r="F49" s="1">
        <v>4.6010000000000002E-2</v>
      </c>
    </row>
    <row r="50" spans="3:6" x14ac:dyDescent="0.25">
      <c r="C50" s="5"/>
      <c r="D50" s="5">
        <v>46</v>
      </c>
      <c r="E50" s="1">
        <v>3.5395200000000002E-2</v>
      </c>
      <c r="F50" s="1">
        <v>5.3670000000000002E-2</v>
      </c>
    </row>
    <row r="51" spans="3:6" x14ac:dyDescent="0.25">
      <c r="C51" s="5"/>
      <c r="D51" s="5">
        <v>47</v>
      </c>
      <c r="E51" s="1">
        <v>4.0204799999999999E-2</v>
      </c>
      <c r="F51" s="1">
        <v>6.1280000000000001E-2</v>
      </c>
    </row>
    <row r="52" spans="3:6" x14ac:dyDescent="0.25">
      <c r="C52" s="5"/>
      <c r="D52" s="5">
        <v>48</v>
      </c>
      <c r="E52" s="1">
        <v>4.5705599999999999E-2</v>
      </c>
      <c r="F52" s="1">
        <v>7.0080000000000003E-2</v>
      </c>
    </row>
    <row r="53" spans="3:6" x14ac:dyDescent="0.25">
      <c r="C53" s="5"/>
      <c r="D53" s="5">
        <v>49</v>
      </c>
      <c r="E53" s="1">
        <v>5.1983999999999995E-2</v>
      </c>
      <c r="F53" s="1">
        <v>8.0130000000000007E-2</v>
      </c>
    </row>
    <row r="54" spans="3:6" x14ac:dyDescent="0.25">
      <c r="C54" s="5"/>
      <c r="D54" s="5">
        <v>50</v>
      </c>
      <c r="E54" s="1">
        <v>5.8895999999999997E-2</v>
      </c>
      <c r="F54" s="1">
        <v>9.1289999999999996E-2</v>
      </c>
    </row>
    <row r="55" spans="3:6" x14ac:dyDescent="0.25">
      <c r="C55" s="5"/>
      <c r="D55" s="5">
        <v>51</v>
      </c>
      <c r="E55" s="1">
        <v>6.6383999999999999E-2</v>
      </c>
      <c r="F55" s="1">
        <v>0.10345</v>
      </c>
    </row>
    <row r="56" spans="3:6" x14ac:dyDescent="0.25">
      <c r="C56" s="5"/>
      <c r="D56" s="5">
        <v>52</v>
      </c>
      <c r="E56" s="1">
        <v>7.4428800000000003E-2</v>
      </c>
      <c r="F56" s="1">
        <v>0.11661000000000001</v>
      </c>
    </row>
    <row r="57" spans="3:6" x14ac:dyDescent="0.25">
      <c r="C57" s="5"/>
      <c r="D57" s="5">
        <v>53</v>
      </c>
      <c r="E57" s="1">
        <v>8.3107199999999992E-2</v>
      </c>
      <c r="F57" s="1">
        <v>0.13095999999999999</v>
      </c>
    </row>
    <row r="58" spans="3:6" x14ac:dyDescent="0.25">
      <c r="C58" s="5"/>
      <c r="D58" s="5">
        <v>54</v>
      </c>
      <c r="E58" s="1">
        <v>9.2236799999999994E-2</v>
      </c>
      <c r="F58" s="1">
        <v>0.14621000000000001</v>
      </c>
    </row>
    <row r="59" spans="3:6" x14ac:dyDescent="0.25">
      <c r="C59" s="5"/>
      <c r="D59" s="5">
        <v>55</v>
      </c>
      <c r="E59" s="1">
        <v>0.1017888</v>
      </c>
      <c r="F59" s="1">
        <v>0.16247</v>
      </c>
    </row>
    <row r="60" spans="3:6" x14ac:dyDescent="0.25">
      <c r="C60" s="5"/>
      <c r="D60" s="5">
        <v>56</v>
      </c>
      <c r="E60" s="1">
        <v>0.1127808</v>
      </c>
      <c r="F60" s="1">
        <v>0.18074000000000001</v>
      </c>
    </row>
    <row r="61" spans="3:6" x14ac:dyDescent="0.25">
      <c r="C61" s="5"/>
      <c r="D61" s="5">
        <v>57</v>
      </c>
      <c r="E61" s="1">
        <v>0.12559680000000001</v>
      </c>
      <c r="F61" s="1">
        <v>0.20127</v>
      </c>
    </row>
    <row r="62" spans="3:6" x14ac:dyDescent="0.25">
      <c r="C62" s="5"/>
      <c r="D62" s="5">
        <v>58</v>
      </c>
      <c r="E62" s="1">
        <v>0.13961280000000001</v>
      </c>
      <c r="F62" s="1">
        <v>0.22373999999999999</v>
      </c>
    </row>
    <row r="63" spans="3:6" x14ac:dyDescent="0.25">
      <c r="C63" s="5"/>
      <c r="D63" s="5">
        <v>59</v>
      </c>
      <c r="E63" s="1">
        <v>0.1547616</v>
      </c>
      <c r="F63" s="1">
        <v>0.24801999999999999</v>
      </c>
    </row>
    <row r="64" spans="3:6" x14ac:dyDescent="0.25">
      <c r="C64" s="5"/>
      <c r="D64" s="5">
        <v>60</v>
      </c>
      <c r="E64" s="1">
        <v>0.17084160000000001</v>
      </c>
      <c r="F64" s="1">
        <v>0.27378999999999998</v>
      </c>
    </row>
    <row r="65" spans="3:6" x14ac:dyDescent="0.25">
      <c r="C65" s="5"/>
      <c r="D65" s="5">
        <v>61</v>
      </c>
      <c r="E65" s="1">
        <v>0.1867104</v>
      </c>
      <c r="F65" s="1">
        <v>0.29920999999999998</v>
      </c>
    </row>
    <row r="66" spans="3:6" x14ac:dyDescent="0.25">
      <c r="C66" s="5"/>
      <c r="D66" s="5">
        <v>62</v>
      </c>
      <c r="E66" s="1">
        <v>0.2016384</v>
      </c>
      <c r="F66" s="1">
        <v>0.32313999999999998</v>
      </c>
    </row>
    <row r="67" spans="3:6" x14ac:dyDescent="0.25">
      <c r="C67" s="5"/>
      <c r="D67" s="5">
        <v>63</v>
      </c>
      <c r="E67" s="1">
        <v>0.21651839999999997</v>
      </c>
      <c r="F67" s="1">
        <v>0.34698000000000001</v>
      </c>
    </row>
    <row r="68" spans="3:6" x14ac:dyDescent="0.25">
      <c r="C68" s="5"/>
      <c r="D68" s="5">
        <v>64</v>
      </c>
      <c r="E68" s="1">
        <v>0.2311008</v>
      </c>
      <c r="F68" s="1">
        <v>0.37036000000000002</v>
      </c>
    </row>
    <row r="69" spans="3:6" x14ac:dyDescent="0.25">
      <c r="C69" s="5"/>
      <c r="D69" s="5">
        <v>65</v>
      </c>
      <c r="E69" s="1">
        <v>0.24518400000000001</v>
      </c>
      <c r="F69" s="1">
        <v>0.39291999999999999</v>
      </c>
    </row>
    <row r="70" spans="3:6" x14ac:dyDescent="0.25">
      <c r="C70" s="5"/>
      <c r="D70" s="5">
        <v>66</v>
      </c>
      <c r="E70" s="1">
        <v>0.25852799999999998</v>
      </c>
      <c r="F70" s="1">
        <v>0.4143</v>
      </c>
    </row>
    <row r="71" spans="3:6" x14ac:dyDescent="0.25">
      <c r="C71" s="5"/>
      <c r="D71" s="5">
        <v>67</v>
      </c>
      <c r="E71" s="1">
        <v>0.27089279999999999</v>
      </c>
      <c r="F71" s="1">
        <v>0.43413000000000002</v>
      </c>
    </row>
    <row r="72" spans="3:6" x14ac:dyDescent="0.25">
      <c r="C72" s="5"/>
      <c r="D72" s="5">
        <v>68</v>
      </c>
      <c r="E72" s="1">
        <v>0.28207679999999996</v>
      </c>
      <c r="F72" s="1">
        <v>0.45205000000000001</v>
      </c>
    </row>
    <row r="73" spans="3:6" x14ac:dyDescent="0.25">
      <c r="C73" s="5"/>
      <c r="D73" s="5">
        <v>69</v>
      </c>
      <c r="E73" s="1">
        <v>0.29183999999999999</v>
      </c>
      <c r="F73" s="1">
        <v>0.46768999999999999</v>
      </c>
    </row>
    <row r="74" spans="3:6" x14ac:dyDescent="0.25">
      <c r="C74" s="5"/>
      <c r="D74" s="5">
        <v>70</v>
      </c>
      <c r="E74" s="1">
        <v>0.2999424</v>
      </c>
      <c r="F74" s="1">
        <v>0.48068</v>
      </c>
    </row>
    <row r="75" spans="3:6" x14ac:dyDescent="0.25">
      <c r="C75" s="5"/>
      <c r="D75" s="5">
        <v>71</v>
      </c>
      <c r="E75" s="1">
        <v>0.30616319999999997</v>
      </c>
      <c r="F75" s="1">
        <v>0.49064999999999998</v>
      </c>
    </row>
    <row r="76" spans="3:6" x14ac:dyDescent="0.25">
      <c r="C76" s="5"/>
      <c r="D76" s="5">
        <v>72</v>
      </c>
      <c r="E76" s="1">
        <v>0.31027199999999999</v>
      </c>
      <c r="F76" s="1">
        <v>0.49723000000000001</v>
      </c>
    </row>
    <row r="77" spans="3:6" x14ac:dyDescent="0.25">
      <c r="C77" s="5"/>
      <c r="D77" s="5">
        <v>73</v>
      </c>
      <c r="E77" s="1">
        <v>0.312</v>
      </c>
      <c r="F77" s="1">
        <v>0.5</v>
      </c>
    </row>
    <row r="78" spans="3:6" x14ac:dyDescent="0.25">
      <c r="C78" s="5"/>
      <c r="D78" s="5">
        <v>74</v>
      </c>
      <c r="E78" s="1">
        <v>0.312</v>
      </c>
      <c r="F78" s="1">
        <v>0.5</v>
      </c>
    </row>
    <row r="79" spans="3:6" x14ac:dyDescent="0.25">
      <c r="C79" s="5"/>
      <c r="D79" s="5">
        <v>75</v>
      </c>
      <c r="E79" s="1">
        <v>0.312</v>
      </c>
      <c r="F79" s="1">
        <v>0.5</v>
      </c>
    </row>
    <row r="80" spans="3:6" x14ac:dyDescent="0.25">
      <c r="C80" s="5"/>
      <c r="D80" s="5">
        <v>76</v>
      </c>
      <c r="E80" s="1">
        <v>0.312</v>
      </c>
      <c r="F80" s="1">
        <v>0.5</v>
      </c>
    </row>
    <row r="81" spans="3:6" x14ac:dyDescent="0.25">
      <c r="C81" s="5"/>
      <c r="D81" s="5">
        <f>+D80+1</f>
        <v>77</v>
      </c>
      <c r="E81" s="1">
        <v>0.312</v>
      </c>
      <c r="F81" s="1">
        <v>0.5</v>
      </c>
    </row>
    <row r="82" spans="3:6" x14ac:dyDescent="0.25">
      <c r="C82" s="5"/>
      <c r="D82" s="5">
        <f>+D81+1</f>
        <v>78</v>
      </c>
      <c r="E82" s="1">
        <v>0.312</v>
      </c>
      <c r="F82" s="1">
        <v>0.5</v>
      </c>
    </row>
    <row r="83" spans="3:6" x14ac:dyDescent="0.25">
      <c r="C83" s="5"/>
      <c r="D83" s="5">
        <f>+D82+1</f>
        <v>79</v>
      </c>
      <c r="E83" s="1">
        <v>0.312</v>
      </c>
      <c r="F83" s="1">
        <v>0.5</v>
      </c>
    </row>
    <row r="84" spans="3:6" x14ac:dyDescent="0.25">
      <c r="C84" s="5"/>
      <c r="D84" s="5">
        <f>+D83+1</f>
        <v>80</v>
      </c>
      <c r="E84" s="1">
        <v>0.312</v>
      </c>
      <c r="F84" s="1">
        <v>0.5</v>
      </c>
    </row>
    <row r="85" spans="3:6" x14ac:dyDescent="0.25">
      <c r="C85" s="5"/>
      <c r="D85" s="5">
        <f>+D84+1</f>
        <v>81</v>
      </c>
      <c r="E85" s="1">
        <v>0.312</v>
      </c>
      <c r="F85" s="1">
        <v>0.5</v>
      </c>
    </row>
    <row r="86" spans="3:6" x14ac:dyDescent="0.25">
      <c r="C86" s="5"/>
      <c r="D86" s="5"/>
    </row>
    <row r="87" spans="3:6" x14ac:dyDescent="0.25">
      <c r="C87" s="5"/>
      <c r="D87" s="5"/>
    </row>
    <row r="88" spans="3:6" x14ac:dyDescent="0.25">
      <c r="C88" s="5"/>
      <c r="D88" s="5"/>
    </row>
    <row r="89" spans="3:6" x14ac:dyDescent="0.25">
      <c r="C89" s="5"/>
      <c r="D89" s="5"/>
    </row>
    <row r="90" spans="3:6" x14ac:dyDescent="0.25">
      <c r="C90" s="5"/>
      <c r="D90" s="5"/>
    </row>
    <row r="91" spans="3:6" x14ac:dyDescent="0.25">
      <c r="C91" s="5"/>
      <c r="D91" s="5"/>
    </row>
    <row r="92" spans="3:6" x14ac:dyDescent="0.25">
      <c r="C92" s="5"/>
      <c r="D92" s="5"/>
    </row>
    <row r="93" spans="3:6" x14ac:dyDescent="0.25">
      <c r="C93" s="5"/>
      <c r="D93" s="5"/>
    </row>
    <row r="94" spans="3:6" x14ac:dyDescent="0.25">
      <c r="C94" s="5"/>
      <c r="D94" s="5"/>
    </row>
    <row r="95" spans="3:6" x14ac:dyDescent="0.25">
      <c r="C95" s="5"/>
      <c r="D95" s="5"/>
    </row>
    <row r="96" spans="3:6" x14ac:dyDescent="0.25">
      <c r="C96" s="5"/>
    </row>
    <row r="97" spans="3:3" x14ac:dyDescent="0.25">
      <c r="C97" s="5"/>
    </row>
    <row r="98" spans="3:3" x14ac:dyDescent="0.25">
      <c r="C98" s="5"/>
    </row>
    <row r="99" spans="3:3" x14ac:dyDescent="0.25">
      <c r="C99" s="5"/>
    </row>
    <row r="100" spans="3:3" x14ac:dyDescent="0.25">
      <c r="C100" s="5"/>
    </row>
    <row r="101" spans="3:3" x14ac:dyDescent="0.25">
      <c r="C101" s="5"/>
    </row>
  </sheetData>
  <dataValidations disablePrompts="1" count="2">
    <dataValidation type="list" allowBlank="1" showInputMessage="1" showErrorMessage="1" sqref="B11:B12">
      <formula1>MortalityAllTable</formula1>
    </dataValidation>
    <dataValidation type="list" allowBlank="1" showInputMessage="1" showErrorMessage="1" sqref="B14">
      <formula1>CredibilityChoice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74"/>
  <sheetViews>
    <sheetView zoomScaleNormal="100" workbookViewId="0">
      <pane ySplit="1" topLeftCell="A39" activePane="bottomLeft" state="frozen"/>
      <selection pane="bottomLeft" activeCell="H41" sqref="H41"/>
    </sheetView>
  </sheetViews>
  <sheetFormatPr defaultRowHeight="15" x14ac:dyDescent="0.25"/>
  <cols>
    <col min="1" max="1" width="7.7109375" customWidth="1"/>
    <col min="3" max="3" width="15.28515625" bestFit="1" customWidth="1"/>
  </cols>
  <sheetData>
    <row r="1" spans="1:31" ht="18.75" x14ac:dyDescent="0.3">
      <c r="E1" s="9" t="s">
        <v>56</v>
      </c>
    </row>
    <row r="3" spans="1:31" ht="18.75" x14ac:dyDescent="0.3">
      <c r="E3" s="9" t="s">
        <v>54</v>
      </c>
    </row>
    <row r="4" spans="1:31" ht="18.75" x14ac:dyDescent="0.3">
      <c r="E4" s="31" t="s">
        <v>44</v>
      </c>
    </row>
    <row r="5" spans="1:31" ht="15" customHeight="1" x14ac:dyDescent="0.3">
      <c r="A5" s="44" t="s">
        <v>77</v>
      </c>
      <c r="E5" s="31"/>
      <c r="H5" s="51" t="s">
        <v>27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1" x14ac:dyDescent="0.25">
      <c r="A6" s="30" t="s">
        <v>45</v>
      </c>
      <c r="B6" s="11" t="s">
        <v>46</v>
      </c>
      <c r="C6" s="11" t="s">
        <v>98</v>
      </c>
      <c r="E6" s="51" t="s">
        <v>43</v>
      </c>
      <c r="F6" s="51"/>
      <c r="G6" s="51"/>
      <c r="H6" s="11" t="s">
        <v>99</v>
      </c>
      <c r="I6" s="11" t="s">
        <v>100</v>
      </c>
      <c r="J6" s="11" t="s">
        <v>101</v>
      </c>
      <c r="K6" s="11" t="s">
        <v>102</v>
      </c>
      <c r="L6" s="11" t="s">
        <v>103</v>
      </c>
      <c r="M6" s="11" t="s">
        <v>104</v>
      </c>
      <c r="N6" s="11" t="s">
        <v>105</v>
      </c>
      <c r="O6" s="11" t="s">
        <v>106</v>
      </c>
      <c r="P6" s="11" t="s">
        <v>107</v>
      </c>
      <c r="Q6" s="11" t="s">
        <v>108</v>
      </c>
      <c r="R6" s="11" t="s">
        <v>109</v>
      </c>
      <c r="S6" s="11" t="s">
        <v>110</v>
      </c>
      <c r="T6" s="11" t="s">
        <v>111</v>
      </c>
      <c r="U6" s="11" t="s">
        <v>112</v>
      </c>
      <c r="V6" s="11" t="s">
        <v>113</v>
      </c>
      <c r="W6" s="11" t="s">
        <v>114</v>
      </c>
      <c r="X6" s="11" t="s">
        <v>115</v>
      </c>
      <c r="Y6" s="11" t="s">
        <v>116</v>
      </c>
      <c r="Z6" s="11" t="s">
        <v>15</v>
      </c>
      <c r="AA6" s="11" t="s">
        <v>16</v>
      </c>
      <c r="AB6" s="11" t="s">
        <v>17</v>
      </c>
      <c r="AC6" s="11" t="s">
        <v>18</v>
      </c>
      <c r="AD6" s="32">
        <v>0.98</v>
      </c>
      <c r="AE6" s="11" t="s">
        <v>117</v>
      </c>
    </row>
    <row r="7" spans="1:31" x14ac:dyDescent="0.25">
      <c r="A7" s="43">
        <v>0</v>
      </c>
      <c r="B7" s="7" t="s">
        <v>99</v>
      </c>
      <c r="C7">
        <v>4</v>
      </c>
      <c r="E7">
        <v>0</v>
      </c>
      <c r="F7" s="25" t="s">
        <v>19</v>
      </c>
      <c r="G7" s="5">
        <v>45</v>
      </c>
      <c r="H7" s="26">
        <v>0.20399999999999999</v>
      </c>
      <c r="I7" s="26">
        <v>0.20399999999999999</v>
      </c>
      <c r="J7" s="26">
        <v>0.20399999999999999</v>
      </c>
      <c r="K7" s="26">
        <v>0.20399999999999999</v>
      </c>
      <c r="L7" s="26">
        <v>0.2</v>
      </c>
      <c r="M7" s="26">
        <v>0.193</v>
      </c>
      <c r="N7" s="26">
        <v>0.186</v>
      </c>
      <c r="O7" s="26">
        <v>0.17899999999999999</v>
      </c>
      <c r="P7" s="26">
        <v>0.17100000000000001</v>
      </c>
      <c r="Q7" s="26">
        <v>0.16300000000000001</v>
      </c>
      <c r="R7" s="26">
        <v>0.155</v>
      </c>
      <c r="S7" s="26">
        <v>0.14599999999999999</v>
      </c>
      <c r="T7" s="26">
        <v>0.13700000000000001</v>
      </c>
      <c r="U7" s="26">
        <v>0.127</v>
      </c>
      <c r="V7" s="26">
        <v>0.11600000000000001</v>
      </c>
      <c r="W7" s="26">
        <v>0.10299999999999999</v>
      </c>
      <c r="X7" s="26">
        <v>8.8999999999999996E-2</v>
      </c>
      <c r="Y7" s="26">
        <v>0.08</v>
      </c>
      <c r="Z7" s="26">
        <v>7.2999999999999995E-2</v>
      </c>
      <c r="AA7" s="26">
        <v>6.5000000000000002E-2</v>
      </c>
      <c r="AB7" s="26">
        <v>5.7000000000000002E-2</v>
      </c>
      <c r="AC7" s="26">
        <v>4.5999999999999999E-2</v>
      </c>
      <c r="AD7" s="26">
        <v>3.3000000000000002E-2</v>
      </c>
      <c r="AE7" s="26">
        <v>2.3E-2</v>
      </c>
    </row>
    <row r="8" spans="1:31" x14ac:dyDescent="0.25">
      <c r="A8" s="43">
        <v>8</v>
      </c>
      <c r="B8" s="7" t="s">
        <v>100</v>
      </c>
      <c r="C8">
        <v>5</v>
      </c>
      <c r="E8">
        <v>46</v>
      </c>
      <c r="F8" s="25" t="s">
        <v>19</v>
      </c>
      <c r="G8" s="5">
        <v>47</v>
      </c>
      <c r="H8" s="26">
        <v>0.20200000000000001</v>
      </c>
      <c r="I8" s="26">
        <v>0.20200000000000001</v>
      </c>
      <c r="J8" s="26">
        <v>0.20200000000000001</v>
      </c>
      <c r="K8" s="26">
        <v>0.20200000000000001</v>
      </c>
      <c r="L8" s="26">
        <v>0.2</v>
      </c>
      <c r="M8" s="26">
        <v>0.193</v>
      </c>
      <c r="N8" s="26">
        <v>0.186</v>
      </c>
      <c r="O8" s="26">
        <v>0.17899999999999999</v>
      </c>
      <c r="P8" s="26">
        <v>0.17100000000000001</v>
      </c>
      <c r="Q8" s="26">
        <v>0.16300000000000001</v>
      </c>
      <c r="R8" s="26">
        <v>0.155</v>
      </c>
      <c r="S8" s="26">
        <v>0.14599999999999999</v>
      </c>
      <c r="T8" s="26">
        <v>0.13700000000000001</v>
      </c>
      <c r="U8" s="26">
        <v>0.127</v>
      </c>
      <c r="V8" s="26">
        <v>0.11600000000000001</v>
      </c>
      <c r="W8" s="26">
        <v>0.10299999999999999</v>
      </c>
      <c r="X8" s="26">
        <v>8.8999999999999996E-2</v>
      </c>
      <c r="Y8" s="26">
        <v>0.08</v>
      </c>
      <c r="Z8" s="26">
        <v>7.2999999999999995E-2</v>
      </c>
      <c r="AA8" s="26">
        <v>6.5000000000000002E-2</v>
      </c>
      <c r="AB8" s="26">
        <v>5.7000000000000002E-2</v>
      </c>
      <c r="AC8" s="26">
        <v>4.5999999999999999E-2</v>
      </c>
      <c r="AD8" s="26">
        <v>3.3000000000000002E-2</v>
      </c>
      <c r="AE8" s="26">
        <v>2.3E-2</v>
      </c>
    </row>
    <row r="9" spans="1:31" x14ac:dyDescent="0.25">
      <c r="A9" s="43">
        <v>13</v>
      </c>
      <c r="B9" s="7" t="s">
        <v>101</v>
      </c>
      <c r="C9">
        <v>6</v>
      </c>
      <c r="E9">
        <v>48</v>
      </c>
      <c r="F9" s="25" t="s">
        <v>19</v>
      </c>
      <c r="G9" s="5">
        <v>49</v>
      </c>
      <c r="H9" s="26">
        <v>0.2</v>
      </c>
      <c r="I9" s="26">
        <v>0.2</v>
      </c>
      <c r="J9" s="26">
        <v>0.2</v>
      </c>
      <c r="K9" s="26">
        <v>0.2</v>
      </c>
      <c r="L9" s="26">
        <v>0.19700000000000001</v>
      </c>
      <c r="M9" s="26">
        <v>0.191</v>
      </c>
      <c r="N9" s="26">
        <v>0.184</v>
      </c>
      <c r="O9" s="26">
        <v>0.17599999999999999</v>
      </c>
      <c r="P9" s="26">
        <v>0.16900000000000001</v>
      </c>
      <c r="Q9" s="26">
        <v>0.161</v>
      </c>
      <c r="R9" s="26">
        <v>0.153</v>
      </c>
      <c r="S9" s="26">
        <v>0.14399999999999999</v>
      </c>
      <c r="T9" s="26">
        <v>0.13500000000000001</v>
      </c>
      <c r="U9" s="26">
        <v>0.125</v>
      </c>
      <c r="V9" s="26">
        <v>0.114</v>
      </c>
      <c r="W9" s="26">
        <v>0.10199999999999999</v>
      </c>
      <c r="X9" s="26">
        <v>8.7999999999999995E-2</v>
      </c>
      <c r="Y9" s="26">
        <v>7.9000000000000001E-2</v>
      </c>
      <c r="Z9" s="26">
        <v>7.1999999999999995E-2</v>
      </c>
      <c r="AA9" s="26">
        <v>6.4000000000000001E-2</v>
      </c>
      <c r="AB9" s="26">
        <v>5.6000000000000001E-2</v>
      </c>
      <c r="AC9" s="26">
        <v>4.5999999999999999E-2</v>
      </c>
      <c r="AD9" s="26">
        <v>3.2000000000000001E-2</v>
      </c>
      <c r="AE9" s="26">
        <v>2.3E-2</v>
      </c>
    </row>
    <row r="10" spans="1:31" x14ac:dyDescent="0.25">
      <c r="A10" s="43">
        <v>18</v>
      </c>
      <c r="B10" s="7" t="s">
        <v>102</v>
      </c>
      <c r="C10">
        <v>7</v>
      </c>
      <c r="E10">
        <v>50</v>
      </c>
      <c r="F10" s="25" t="s">
        <v>19</v>
      </c>
      <c r="G10" s="5">
        <v>51</v>
      </c>
      <c r="H10" s="26">
        <v>0.19800000000000001</v>
      </c>
      <c r="I10" s="26">
        <v>0.19800000000000001</v>
      </c>
      <c r="J10" s="26">
        <v>0.19800000000000001</v>
      </c>
      <c r="K10" s="26">
        <v>0.19800000000000001</v>
      </c>
      <c r="L10" s="26">
        <v>0.19400000000000001</v>
      </c>
      <c r="M10" s="26">
        <v>0.188</v>
      </c>
      <c r="N10" s="26">
        <v>0.18099999999999999</v>
      </c>
      <c r="O10" s="26">
        <v>0.17399999999999999</v>
      </c>
      <c r="P10" s="26">
        <v>0.16700000000000001</v>
      </c>
      <c r="Q10" s="26">
        <v>0.159</v>
      </c>
      <c r="R10" s="26">
        <v>0.151</v>
      </c>
      <c r="S10" s="26">
        <v>0.14199999999999999</v>
      </c>
      <c r="T10" s="26">
        <v>0.13300000000000001</v>
      </c>
      <c r="U10" s="26">
        <v>0.123</v>
      </c>
      <c r="V10" s="26">
        <v>0.112</v>
      </c>
      <c r="W10" s="26">
        <v>0.1</v>
      </c>
      <c r="X10" s="26">
        <v>8.6999999999999994E-2</v>
      </c>
      <c r="Y10" s="26">
        <v>7.8E-2</v>
      </c>
      <c r="Z10" s="26">
        <v>7.0999999999999994E-2</v>
      </c>
      <c r="AA10" s="26">
        <v>6.4000000000000001E-2</v>
      </c>
      <c r="AB10" s="26">
        <v>5.5E-2</v>
      </c>
      <c r="AC10" s="26">
        <v>4.4999999999999998E-2</v>
      </c>
      <c r="AD10" s="26">
        <v>3.2000000000000001E-2</v>
      </c>
      <c r="AE10" s="26">
        <v>2.1999999999999999E-2</v>
      </c>
    </row>
    <row r="11" spans="1:31" x14ac:dyDescent="0.25">
      <c r="A11" s="43">
        <v>23</v>
      </c>
      <c r="B11" s="7" t="s">
        <v>103</v>
      </c>
      <c r="C11">
        <v>8</v>
      </c>
      <c r="E11">
        <v>52</v>
      </c>
      <c r="F11" s="25" t="s">
        <v>19</v>
      </c>
      <c r="G11" s="5">
        <v>53</v>
      </c>
      <c r="H11" s="26">
        <v>0.19600000000000001</v>
      </c>
      <c r="I11" s="26">
        <v>0.19600000000000001</v>
      </c>
      <c r="J11" s="26">
        <v>0.19600000000000001</v>
      </c>
      <c r="K11" s="26">
        <v>0.19600000000000001</v>
      </c>
      <c r="L11" s="26">
        <v>0.191</v>
      </c>
      <c r="M11" s="26">
        <v>0.185</v>
      </c>
      <c r="N11" s="26">
        <v>0.17799999999999999</v>
      </c>
      <c r="O11" s="26">
        <v>0.17100000000000001</v>
      </c>
      <c r="P11" s="26">
        <v>0.16400000000000001</v>
      </c>
      <c r="Q11" s="26">
        <v>0.156</v>
      </c>
      <c r="R11" s="26">
        <v>0.14799999999999999</v>
      </c>
      <c r="S11" s="26">
        <v>0.14000000000000001</v>
      </c>
      <c r="T11" s="26">
        <v>0.13100000000000001</v>
      </c>
      <c r="U11" s="26">
        <v>0.121</v>
      </c>
      <c r="V11" s="26">
        <v>0.111</v>
      </c>
      <c r="W11" s="26">
        <v>9.9000000000000005E-2</v>
      </c>
      <c r="X11" s="26">
        <v>8.5999999999999993E-2</v>
      </c>
      <c r="Y11" s="26">
        <v>7.6999999999999999E-2</v>
      </c>
      <c r="Z11" s="26">
        <v>7.0000000000000007E-2</v>
      </c>
      <c r="AA11" s="26">
        <v>6.3E-2</v>
      </c>
      <c r="AB11" s="26">
        <v>5.3999999999999999E-2</v>
      </c>
      <c r="AC11" s="26">
        <v>4.3999999999999997E-2</v>
      </c>
      <c r="AD11" s="26">
        <v>3.1E-2</v>
      </c>
      <c r="AE11" s="26">
        <v>2.1999999999999999E-2</v>
      </c>
    </row>
    <row r="12" spans="1:31" x14ac:dyDescent="0.25">
      <c r="A12" s="43">
        <v>28</v>
      </c>
      <c r="B12" s="7" t="s">
        <v>104</v>
      </c>
      <c r="C12">
        <v>9</v>
      </c>
      <c r="E12">
        <v>54</v>
      </c>
      <c r="F12" s="25" t="s">
        <v>19</v>
      </c>
      <c r="G12" s="5">
        <v>55</v>
      </c>
      <c r="H12" s="26">
        <v>0.192</v>
      </c>
      <c r="I12" s="26">
        <v>0.192</v>
      </c>
      <c r="J12" s="26">
        <v>0.192</v>
      </c>
      <c r="K12" s="26">
        <v>0.192</v>
      </c>
      <c r="L12" s="26">
        <v>0.188</v>
      </c>
      <c r="M12" s="26">
        <v>0.182</v>
      </c>
      <c r="N12" s="26">
        <v>0.17499999999999999</v>
      </c>
      <c r="O12" s="26">
        <v>0.16800000000000001</v>
      </c>
      <c r="P12" s="26">
        <v>0.161</v>
      </c>
      <c r="Q12" s="26">
        <v>0.154</v>
      </c>
      <c r="R12" s="26">
        <v>0.14599999999999999</v>
      </c>
      <c r="S12" s="26">
        <v>0.13700000000000001</v>
      </c>
      <c r="T12" s="26">
        <v>0.129</v>
      </c>
      <c r="U12" s="26">
        <v>0.11899999999999999</v>
      </c>
      <c r="V12" s="26">
        <v>0.109</v>
      </c>
      <c r="W12" s="26">
        <v>9.7000000000000003E-2</v>
      </c>
      <c r="X12" s="26">
        <v>8.4000000000000005E-2</v>
      </c>
      <c r="Y12" s="26">
        <v>7.4999999999999997E-2</v>
      </c>
      <c r="Z12" s="26">
        <v>6.9000000000000006E-2</v>
      </c>
      <c r="AA12" s="26">
        <v>6.0999999999999999E-2</v>
      </c>
      <c r="AB12" s="26">
        <v>5.2999999999999999E-2</v>
      </c>
      <c r="AC12" s="26">
        <v>4.2999999999999997E-2</v>
      </c>
      <c r="AD12" s="26">
        <v>3.1E-2</v>
      </c>
      <c r="AE12" s="26">
        <v>2.1999999999999999E-2</v>
      </c>
    </row>
    <row r="13" spans="1:31" x14ac:dyDescent="0.25">
      <c r="A13" s="43">
        <v>33</v>
      </c>
      <c r="B13" s="7" t="s">
        <v>105</v>
      </c>
      <c r="C13">
        <v>10</v>
      </c>
      <c r="E13">
        <v>56</v>
      </c>
      <c r="F13" s="25" t="s">
        <v>19</v>
      </c>
      <c r="G13" s="5">
        <v>57</v>
      </c>
      <c r="H13" s="26">
        <v>0.189</v>
      </c>
      <c r="I13" s="26">
        <v>0.189</v>
      </c>
      <c r="J13" s="26">
        <v>0.189</v>
      </c>
      <c r="K13" s="26">
        <v>0.189</v>
      </c>
      <c r="L13" s="26">
        <v>0.185</v>
      </c>
      <c r="M13" s="26">
        <v>0.17899999999999999</v>
      </c>
      <c r="N13" s="26">
        <v>0.17199999999999999</v>
      </c>
      <c r="O13" s="26">
        <v>0.16500000000000001</v>
      </c>
      <c r="P13" s="26">
        <v>0.158</v>
      </c>
      <c r="Q13" s="26">
        <v>0.151</v>
      </c>
      <c r="R13" s="26">
        <v>0.14299999999999999</v>
      </c>
      <c r="S13" s="26">
        <v>0.13500000000000001</v>
      </c>
      <c r="T13" s="26">
        <v>0.126</v>
      </c>
      <c r="U13" s="26">
        <v>0.11700000000000001</v>
      </c>
      <c r="V13" s="26">
        <v>0.107</v>
      </c>
      <c r="W13" s="26">
        <v>9.5000000000000001E-2</v>
      </c>
      <c r="X13" s="26">
        <v>8.3000000000000004E-2</v>
      </c>
      <c r="Y13" s="26">
        <v>7.3999999999999996E-2</v>
      </c>
      <c r="Z13" s="26">
        <v>6.8000000000000005E-2</v>
      </c>
      <c r="AA13" s="26">
        <v>0.06</v>
      </c>
      <c r="AB13" s="26">
        <v>5.1999999999999998E-2</v>
      </c>
      <c r="AC13" s="26">
        <v>4.2999999999999997E-2</v>
      </c>
      <c r="AD13" s="26">
        <v>0.03</v>
      </c>
      <c r="AE13" s="26">
        <v>2.1000000000000001E-2</v>
      </c>
    </row>
    <row r="14" spans="1:31" x14ac:dyDescent="0.25">
      <c r="A14" s="43">
        <v>38</v>
      </c>
      <c r="B14" s="7" t="s">
        <v>106</v>
      </c>
      <c r="C14">
        <v>11</v>
      </c>
      <c r="E14">
        <v>58</v>
      </c>
      <c r="F14" s="25" t="s">
        <v>19</v>
      </c>
      <c r="G14" s="5">
        <v>59</v>
      </c>
      <c r="H14" s="26">
        <v>0.185</v>
      </c>
      <c r="I14" s="26">
        <v>0.185</v>
      </c>
      <c r="J14" s="26">
        <v>0.185</v>
      </c>
      <c r="K14" s="26">
        <v>0.185</v>
      </c>
      <c r="L14" s="26">
        <v>0.18099999999999999</v>
      </c>
      <c r="M14" s="26">
        <v>0.17499999999999999</v>
      </c>
      <c r="N14" s="26">
        <v>0.16900000000000001</v>
      </c>
      <c r="O14" s="26">
        <v>0.16200000000000001</v>
      </c>
      <c r="P14" s="26">
        <v>0.155</v>
      </c>
      <c r="Q14" s="26">
        <v>0.14799999999999999</v>
      </c>
      <c r="R14" s="26">
        <v>0.14099999999999999</v>
      </c>
      <c r="S14" s="26">
        <v>0.13200000000000001</v>
      </c>
      <c r="T14" s="26">
        <v>0.124</v>
      </c>
      <c r="U14" s="26">
        <v>0.115</v>
      </c>
      <c r="V14" s="26">
        <v>0.105</v>
      </c>
      <c r="W14" s="26">
        <v>9.4E-2</v>
      </c>
      <c r="X14" s="26">
        <v>8.1000000000000003E-2</v>
      </c>
      <c r="Y14" s="26">
        <v>7.2999999999999995E-2</v>
      </c>
      <c r="Z14" s="26">
        <v>6.6000000000000003E-2</v>
      </c>
      <c r="AA14" s="26">
        <v>5.8999999999999997E-2</v>
      </c>
      <c r="AB14" s="26">
        <v>5.0999999999999997E-2</v>
      </c>
      <c r="AC14" s="26">
        <v>4.2000000000000003E-2</v>
      </c>
      <c r="AD14" s="26">
        <v>0.03</v>
      </c>
      <c r="AE14" s="26">
        <v>2.1000000000000001E-2</v>
      </c>
    </row>
    <row r="15" spans="1:31" x14ac:dyDescent="0.25">
      <c r="A15" s="43">
        <v>43</v>
      </c>
      <c r="B15" s="7" t="s">
        <v>107</v>
      </c>
      <c r="C15">
        <v>12</v>
      </c>
      <c r="E15">
        <v>60</v>
      </c>
      <c r="F15" s="25" t="s">
        <v>19</v>
      </c>
      <c r="G15" s="5">
        <v>61</v>
      </c>
      <c r="H15" s="26">
        <v>0.182</v>
      </c>
      <c r="I15" s="26">
        <v>0.182</v>
      </c>
      <c r="J15" s="26">
        <v>0.182</v>
      </c>
      <c r="K15" s="26">
        <v>0.182</v>
      </c>
      <c r="L15" s="26">
        <v>0.17799999999999999</v>
      </c>
      <c r="M15" s="26">
        <v>0.17199999999999999</v>
      </c>
      <c r="N15" s="26">
        <v>0.16500000000000001</v>
      </c>
      <c r="O15" s="26">
        <v>0.159</v>
      </c>
      <c r="P15" s="26">
        <v>0.152</v>
      </c>
      <c r="Q15" s="26">
        <v>0.14499999999999999</v>
      </c>
      <c r="R15" s="26">
        <v>0.13800000000000001</v>
      </c>
      <c r="S15" s="26">
        <v>0.13</v>
      </c>
      <c r="T15" s="26">
        <v>0.121</v>
      </c>
      <c r="U15" s="26">
        <v>0.112</v>
      </c>
      <c r="V15" s="26">
        <v>0.10299999999999999</v>
      </c>
      <c r="W15" s="26">
        <v>9.1999999999999998E-2</v>
      </c>
      <c r="X15" s="26">
        <v>7.9000000000000001E-2</v>
      </c>
      <c r="Y15" s="26">
        <v>7.0999999999999994E-2</v>
      </c>
      <c r="Z15" s="26">
        <v>6.5000000000000002E-2</v>
      </c>
      <c r="AA15" s="26">
        <v>5.8000000000000003E-2</v>
      </c>
      <c r="AB15" s="26">
        <v>0.05</v>
      </c>
      <c r="AC15" s="26">
        <v>4.1000000000000002E-2</v>
      </c>
      <c r="AD15" s="26">
        <v>2.9000000000000001E-2</v>
      </c>
      <c r="AE15" s="26">
        <v>2.1000000000000001E-2</v>
      </c>
    </row>
    <row r="16" spans="1:31" x14ac:dyDescent="0.25">
      <c r="A16" s="43">
        <v>48</v>
      </c>
      <c r="B16" s="29" t="s">
        <v>108</v>
      </c>
      <c r="C16">
        <v>13</v>
      </c>
      <c r="E16">
        <v>62</v>
      </c>
      <c r="F16" s="25" t="s">
        <v>19</v>
      </c>
      <c r="G16" s="5">
        <v>63</v>
      </c>
      <c r="H16" s="26">
        <v>0.17799999999999999</v>
      </c>
      <c r="I16" s="26">
        <v>0.17799999999999999</v>
      </c>
      <c r="J16" s="26">
        <v>0.17799999999999999</v>
      </c>
      <c r="K16" s="26">
        <v>0.17799999999999999</v>
      </c>
      <c r="L16" s="26">
        <v>0.17399999999999999</v>
      </c>
      <c r="M16" s="26">
        <v>0.16800000000000001</v>
      </c>
      <c r="N16" s="26">
        <v>0.16200000000000001</v>
      </c>
      <c r="O16" s="26">
        <v>0.156</v>
      </c>
      <c r="P16" s="26">
        <v>0.14899999999999999</v>
      </c>
      <c r="Q16" s="26">
        <v>0.14199999999999999</v>
      </c>
      <c r="R16" s="26">
        <v>0.13500000000000001</v>
      </c>
      <c r="S16" s="26">
        <v>0.127</v>
      </c>
      <c r="T16" s="26">
        <v>0.11899999999999999</v>
      </c>
      <c r="U16" s="26">
        <v>0.11</v>
      </c>
      <c r="V16" s="26">
        <v>0.1</v>
      </c>
      <c r="W16" s="26">
        <v>0.09</v>
      </c>
      <c r="X16" s="26">
        <v>7.8E-2</v>
      </c>
      <c r="Y16" s="26">
        <v>7.0000000000000007E-2</v>
      </c>
      <c r="Z16" s="26">
        <v>6.4000000000000001E-2</v>
      </c>
      <c r="AA16" s="26">
        <v>5.7000000000000002E-2</v>
      </c>
      <c r="AB16" s="26">
        <v>4.9000000000000002E-2</v>
      </c>
      <c r="AC16" s="26">
        <v>0.04</v>
      </c>
      <c r="AD16" s="26">
        <v>2.8000000000000001E-2</v>
      </c>
      <c r="AE16" s="26">
        <v>0.02</v>
      </c>
    </row>
    <row r="17" spans="1:31" x14ac:dyDescent="0.25">
      <c r="A17" s="43">
        <v>53</v>
      </c>
      <c r="B17" s="7" t="s">
        <v>109</v>
      </c>
      <c r="C17">
        <v>14</v>
      </c>
      <c r="E17">
        <v>64</v>
      </c>
      <c r="F17" s="25" t="s">
        <v>19</v>
      </c>
      <c r="G17" s="5">
        <v>65</v>
      </c>
      <c r="H17" s="26">
        <v>0.17399999999999999</v>
      </c>
      <c r="I17" s="26">
        <v>0.17399999999999999</v>
      </c>
      <c r="J17" s="26">
        <v>0.17399999999999999</v>
      </c>
      <c r="K17" s="26">
        <v>0.17399999999999999</v>
      </c>
      <c r="L17" s="26">
        <v>0.17</v>
      </c>
      <c r="M17" s="26">
        <v>0.16400000000000001</v>
      </c>
      <c r="N17" s="26">
        <v>0.158</v>
      </c>
      <c r="O17" s="26">
        <v>0.152</v>
      </c>
      <c r="P17" s="26">
        <v>0.14599999999999999</v>
      </c>
      <c r="Q17" s="26">
        <v>0.13900000000000001</v>
      </c>
      <c r="R17" s="26">
        <v>0.13200000000000001</v>
      </c>
      <c r="S17" s="26">
        <v>0.124</v>
      </c>
      <c r="T17" s="26">
        <v>0.11600000000000001</v>
      </c>
      <c r="U17" s="26">
        <v>0.108</v>
      </c>
      <c r="V17" s="26">
        <v>9.8000000000000004E-2</v>
      </c>
      <c r="W17" s="26">
        <v>8.7999999999999995E-2</v>
      </c>
      <c r="X17" s="26">
        <v>7.5999999999999998E-2</v>
      </c>
      <c r="Y17" s="26">
        <v>6.8000000000000005E-2</v>
      </c>
      <c r="Z17" s="26">
        <v>6.2E-2</v>
      </c>
      <c r="AA17" s="26">
        <v>5.6000000000000001E-2</v>
      </c>
      <c r="AB17" s="26">
        <v>4.8000000000000001E-2</v>
      </c>
      <c r="AC17" s="26">
        <v>3.9E-2</v>
      </c>
      <c r="AD17" s="26">
        <v>2.8000000000000001E-2</v>
      </c>
      <c r="AE17" s="26">
        <v>0.02</v>
      </c>
    </row>
    <row r="18" spans="1:31" x14ac:dyDescent="0.25">
      <c r="A18" s="43">
        <v>58</v>
      </c>
      <c r="B18" s="24" t="s">
        <v>110</v>
      </c>
      <c r="C18">
        <v>15</v>
      </c>
      <c r="E18">
        <v>66</v>
      </c>
      <c r="F18" s="25" t="s">
        <v>19</v>
      </c>
      <c r="G18" s="5">
        <v>67</v>
      </c>
      <c r="H18" s="26">
        <v>0.16900000000000001</v>
      </c>
      <c r="I18" s="26">
        <v>0.16900000000000001</v>
      </c>
      <c r="J18" s="26">
        <v>0.16900000000000001</v>
      </c>
      <c r="K18" s="26">
        <v>0.16900000000000001</v>
      </c>
      <c r="L18" s="26">
        <v>0.16600000000000001</v>
      </c>
      <c r="M18" s="26">
        <v>0.16</v>
      </c>
      <c r="N18" s="26">
        <v>0.154</v>
      </c>
      <c r="O18" s="26">
        <v>0.14799999999999999</v>
      </c>
      <c r="P18" s="26">
        <v>0.14199999999999999</v>
      </c>
      <c r="Q18" s="26">
        <v>0.13500000000000001</v>
      </c>
      <c r="R18" s="26">
        <v>0.128</v>
      </c>
      <c r="S18" s="26">
        <v>0.121</v>
      </c>
      <c r="T18" s="26">
        <v>0.113</v>
      </c>
      <c r="U18" s="26">
        <v>0.105</v>
      </c>
      <c r="V18" s="26">
        <v>9.6000000000000002E-2</v>
      </c>
      <c r="W18" s="26">
        <v>8.5999999999999993E-2</v>
      </c>
      <c r="X18" s="26">
        <v>7.3999999999999996E-2</v>
      </c>
      <c r="Y18" s="26">
        <v>6.6000000000000003E-2</v>
      </c>
      <c r="Z18" s="26">
        <v>6.0999999999999999E-2</v>
      </c>
      <c r="AA18" s="26">
        <v>5.3999999999999999E-2</v>
      </c>
      <c r="AB18" s="26">
        <v>4.7E-2</v>
      </c>
      <c r="AC18" s="26">
        <v>3.7999999999999999E-2</v>
      </c>
      <c r="AD18" s="26">
        <v>2.7E-2</v>
      </c>
      <c r="AE18" s="26">
        <v>1.9E-2</v>
      </c>
    </row>
    <row r="19" spans="1:31" x14ac:dyDescent="0.25">
      <c r="A19" s="43">
        <v>63</v>
      </c>
      <c r="B19" s="24" t="s">
        <v>111</v>
      </c>
      <c r="C19">
        <v>16</v>
      </c>
      <c r="E19">
        <v>68</v>
      </c>
      <c r="F19" s="25" t="s">
        <v>19</v>
      </c>
      <c r="G19" s="5">
        <v>69</v>
      </c>
      <c r="H19" s="26">
        <v>0.16500000000000001</v>
      </c>
      <c r="I19" s="26">
        <v>0.16500000000000001</v>
      </c>
      <c r="J19" s="26">
        <v>0.16500000000000001</v>
      </c>
      <c r="K19" s="26">
        <v>0.16500000000000001</v>
      </c>
      <c r="L19" s="26">
        <v>0.16200000000000001</v>
      </c>
      <c r="M19" s="26">
        <v>0.156</v>
      </c>
      <c r="N19" s="26">
        <v>0.15</v>
      </c>
      <c r="O19" s="26">
        <v>0.14499999999999999</v>
      </c>
      <c r="P19" s="26">
        <v>0.13800000000000001</v>
      </c>
      <c r="Q19" s="26">
        <v>0.13200000000000001</v>
      </c>
      <c r="R19" s="26">
        <v>0.125</v>
      </c>
      <c r="S19" s="26">
        <v>0.11799999999999999</v>
      </c>
      <c r="T19" s="26">
        <v>0.11</v>
      </c>
      <c r="U19" s="26">
        <v>0.10199999999999999</v>
      </c>
      <c r="V19" s="26">
        <v>9.2999999999999999E-2</v>
      </c>
      <c r="W19" s="26">
        <v>8.3000000000000004E-2</v>
      </c>
      <c r="X19" s="26">
        <v>7.1999999999999995E-2</v>
      </c>
      <c r="Y19" s="26">
        <v>6.5000000000000002E-2</v>
      </c>
      <c r="Z19" s="26">
        <v>5.8999999999999997E-2</v>
      </c>
      <c r="AA19" s="26">
        <v>5.2999999999999999E-2</v>
      </c>
      <c r="AB19" s="26">
        <v>4.5999999999999999E-2</v>
      </c>
      <c r="AC19" s="26">
        <v>3.6999999999999998E-2</v>
      </c>
      <c r="AD19" s="26">
        <v>2.5999999999999999E-2</v>
      </c>
      <c r="AE19" s="26">
        <v>1.9E-2</v>
      </c>
    </row>
    <row r="20" spans="1:31" x14ac:dyDescent="0.25">
      <c r="A20" s="43">
        <v>68</v>
      </c>
      <c r="B20" s="24" t="s">
        <v>112</v>
      </c>
      <c r="C20">
        <v>17</v>
      </c>
      <c r="E20">
        <v>70</v>
      </c>
      <c r="F20" s="25" t="s">
        <v>19</v>
      </c>
      <c r="G20" s="5">
        <v>71</v>
      </c>
      <c r="H20" s="26">
        <v>0.161</v>
      </c>
      <c r="I20" s="26">
        <v>0.161</v>
      </c>
      <c r="J20" s="26">
        <v>0.161</v>
      </c>
      <c r="K20" s="26">
        <v>0.161</v>
      </c>
      <c r="L20" s="26">
        <v>0.157</v>
      </c>
      <c r="M20" s="26">
        <v>0.152</v>
      </c>
      <c r="N20" s="26">
        <v>0.14599999999999999</v>
      </c>
      <c r="O20" s="26">
        <v>0.14099999999999999</v>
      </c>
      <c r="P20" s="26">
        <v>0.13500000000000001</v>
      </c>
      <c r="Q20" s="26">
        <v>0.128</v>
      </c>
      <c r="R20" s="26">
        <v>0.122</v>
      </c>
      <c r="S20" s="26">
        <v>0.115</v>
      </c>
      <c r="T20" s="26">
        <v>0.107</v>
      </c>
      <c r="U20" s="26">
        <v>9.9000000000000005E-2</v>
      </c>
      <c r="V20" s="26">
        <v>9.0999999999999998E-2</v>
      </c>
      <c r="W20" s="26">
        <v>8.1000000000000003E-2</v>
      </c>
      <c r="X20" s="26">
        <v>7.0000000000000007E-2</v>
      </c>
      <c r="Y20" s="26">
        <v>6.3E-2</v>
      </c>
      <c r="Z20" s="26">
        <v>5.7000000000000002E-2</v>
      </c>
      <c r="AA20" s="26">
        <v>5.0999999999999997E-2</v>
      </c>
      <c r="AB20" s="26">
        <v>4.3999999999999997E-2</v>
      </c>
      <c r="AC20" s="26">
        <v>3.5999999999999997E-2</v>
      </c>
      <c r="AD20" s="26">
        <v>2.5999999999999999E-2</v>
      </c>
      <c r="AE20" s="26">
        <v>1.7999999999999999E-2</v>
      </c>
    </row>
    <row r="21" spans="1:31" x14ac:dyDescent="0.25">
      <c r="A21" s="43">
        <v>73</v>
      </c>
      <c r="B21" s="24" t="s">
        <v>113</v>
      </c>
      <c r="C21">
        <v>18</v>
      </c>
      <c r="E21">
        <v>72</v>
      </c>
      <c r="F21" s="25" t="s">
        <v>19</v>
      </c>
      <c r="G21" s="5">
        <v>73</v>
      </c>
      <c r="H21" s="26">
        <v>0.156</v>
      </c>
      <c r="I21" s="26">
        <v>0.156</v>
      </c>
      <c r="J21" s="26">
        <v>0.156</v>
      </c>
      <c r="K21" s="26">
        <v>0.156</v>
      </c>
      <c r="L21" s="26">
        <v>0.153</v>
      </c>
      <c r="M21" s="26">
        <v>0.14699999999999999</v>
      </c>
      <c r="N21" s="26">
        <v>0.14199999999999999</v>
      </c>
      <c r="O21" s="26">
        <v>0.13700000000000001</v>
      </c>
      <c r="P21" s="26">
        <v>0.13100000000000001</v>
      </c>
      <c r="Q21" s="26">
        <v>0.125</v>
      </c>
      <c r="R21" s="26">
        <v>0.11799999999999999</v>
      </c>
      <c r="S21" s="26">
        <v>0.111</v>
      </c>
      <c r="T21" s="26">
        <v>0.104</v>
      </c>
      <c r="U21" s="26">
        <v>9.7000000000000003E-2</v>
      </c>
      <c r="V21" s="26">
        <v>8.7999999999999995E-2</v>
      </c>
      <c r="W21" s="26">
        <v>7.9000000000000001E-2</v>
      </c>
      <c r="X21" s="26">
        <v>6.8000000000000005E-2</v>
      </c>
      <c r="Y21" s="26">
        <v>6.0999999999999999E-2</v>
      </c>
      <c r="Z21" s="26">
        <v>5.6000000000000001E-2</v>
      </c>
      <c r="AA21" s="26">
        <v>0.05</v>
      </c>
      <c r="AB21" s="26">
        <v>4.2999999999999997E-2</v>
      </c>
      <c r="AC21" s="26">
        <v>3.5000000000000003E-2</v>
      </c>
      <c r="AD21" s="26">
        <v>2.5000000000000001E-2</v>
      </c>
      <c r="AE21" s="26">
        <v>1.7999999999999999E-2</v>
      </c>
    </row>
    <row r="22" spans="1:31" x14ac:dyDescent="0.25">
      <c r="A22" s="43">
        <v>78</v>
      </c>
      <c r="B22" s="24" t="s">
        <v>114</v>
      </c>
      <c r="C22">
        <v>19</v>
      </c>
      <c r="E22">
        <v>74</v>
      </c>
      <c r="F22" s="25" t="s">
        <v>19</v>
      </c>
      <c r="G22" s="5">
        <v>75</v>
      </c>
      <c r="H22" s="26">
        <v>0.151</v>
      </c>
      <c r="I22" s="26">
        <v>0.151</v>
      </c>
      <c r="J22" s="26">
        <v>0.151</v>
      </c>
      <c r="K22" s="26">
        <v>0.151</v>
      </c>
      <c r="L22" s="26">
        <v>0.14799999999999999</v>
      </c>
      <c r="M22" s="26">
        <v>0.14299999999999999</v>
      </c>
      <c r="N22" s="26">
        <v>0.13800000000000001</v>
      </c>
      <c r="O22" s="26">
        <v>0.13200000000000001</v>
      </c>
      <c r="P22" s="26">
        <v>0.127</v>
      </c>
      <c r="Q22" s="26">
        <v>0.121</v>
      </c>
      <c r="R22" s="26">
        <v>0.115</v>
      </c>
      <c r="S22" s="26">
        <v>0.108</v>
      </c>
      <c r="T22" s="26">
        <v>0.10100000000000001</v>
      </c>
      <c r="U22" s="26">
        <v>9.4E-2</v>
      </c>
      <c r="V22" s="26">
        <v>8.5000000000000006E-2</v>
      </c>
      <c r="W22" s="26">
        <v>7.5999999999999998E-2</v>
      </c>
      <c r="X22" s="26">
        <v>6.6000000000000003E-2</v>
      </c>
      <c r="Y22" s="26">
        <v>5.8999999999999997E-2</v>
      </c>
      <c r="Z22" s="26">
        <v>5.3999999999999999E-2</v>
      </c>
      <c r="AA22" s="26">
        <v>4.8000000000000001E-2</v>
      </c>
      <c r="AB22" s="26">
        <v>4.2000000000000003E-2</v>
      </c>
      <c r="AC22" s="26">
        <v>3.4000000000000002E-2</v>
      </c>
      <c r="AD22" s="26">
        <v>2.4E-2</v>
      </c>
      <c r="AE22" s="26">
        <v>1.7000000000000001E-2</v>
      </c>
    </row>
    <row r="23" spans="1:31" x14ac:dyDescent="0.25">
      <c r="A23" s="43">
        <v>83</v>
      </c>
      <c r="B23" s="24" t="s">
        <v>115</v>
      </c>
      <c r="C23">
        <v>20</v>
      </c>
      <c r="E23">
        <v>76</v>
      </c>
      <c r="F23" s="25" t="s">
        <v>19</v>
      </c>
      <c r="G23" s="5">
        <v>77</v>
      </c>
      <c r="H23" s="26">
        <v>0.14599999999999999</v>
      </c>
      <c r="I23" s="26">
        <v>0.14599999999999999</v>
      </c>
      <c r="J23" s="26">
        <v>0.14599999999999999</v>
      </c>
      <c r="K23" s="26">
        <v>0.14599999999999999</v>
      </c>
      <c r="L23" s="26">
        <v>0.14299999999999999</v>
      </c>
      <c r="M23" s="26">
        <v>0.13800000000000001</v>
      </c>
      <c r="N23" s="26">
        <v>0.13300000000000001</v>
      </c>
      <c r="O23" s="26">
        <v>0.128</v>
      </c>
      <c r="P23" s="26">
        <v>0.122</v>
      </c>
      <c r="Q23" s="26">
        <v>0.11700000000000001</v>
      </c>
      <c r="R23" s="26">
        <v>0.111</v>
      </c>
      <c r="S23" s="26">
        <v>0.104</v>
      </c>
      <c r="T23" s="26">
        <v>9.8000000000000004E-2</v>
      </c>
      <c r="U23" s="26">
        <v>0.09</v>
      </c>
      <c r="V23" s="26">
        <v>8.3000000000000004E-2</v>
      </c>
      <c r="W23" s="26">
        <v>7.3999999999999996E-2</v>
      </c>
      <c r="X23" s="26">
        <v>6.4000000000000001E-2</v>
      </c>
      <c r="Y23" s="26">
        <v>5.7000000000000002E-2</v>
      </c>
      <c r="Z23" s="26">
        <v>5.1999999999999998E-2</v>
      </c>
      <c r="AA23" s="26">
        <v>4.7E-2</v>
      </c>
      <c r="AB23" s="26">
        <v>0.04</v>
      </c>
      <c r="AC23" s="26">
        <v>3.3000000000000002E-2</v>
      </c>
      <c r="AD23" s="26">
        <v>2.3E-2</v>
      </c>
      <c r="AE23" s="26">
        <v>1.7000000000000001E-2</v>
      </c>
    </row>
    <row r="24" spans="1:31" x14ac:dyDescent="0.25">
      <c r="A24" s="43">
        <v>88</v>
      </c>
      <c r="B24" s="24" t="s">
        <v>116</v>
      </c>
      <c r="C24">
        <v>21</v>
      </c>
      <c r="E24">
        <v>78</v>
      </c>
      <c r="F24" s="25" t="s">
        <v>19</v>
      </c>
      <c r="G24" s="5">
        <v>79</v>
      </c>
      <c r="H24" s="26">
        <v>0.14099999999999999</v>
      </c>
      <c r="I24" s="26">
        <v>0.14099999999999999</v>
      </c>
      <c r="J24" s="26">
        <v>0.14099999999999999</v>
      </c>
      <c r="K24" s="26">
        <v>0.14099999999999999</v>
      </c>
      <c r="L24" s="26">
        <v>0.13800000000000001</v>
      </c>
      <c r="M24" s="26">
        <v>0.13300000000000001</v>
      </c>
      <c r="N24" s="26">
        <v>0.128</v>
      </c>
      <c r="O24" s="26">
        <v>0.123</v>
      </c>
      <c r="P24" s="26">
        <v>0.11799999999999999</v>
      </c>
      <c r="Q24" s="26">
        <v>0.113</v>
      </c>
      <c r="R24" s="26">
        <v>0.107</v>
      </c>
      <c r="S24" s="26">
        <v>0.10100000000000001</v>
      </c>
      <c r="T24" s="26">
        <v>9.4E-2</v>
      </c>
      <c r="U24" s="26">
        <v>8.6999999999999994E-2</v>
      </c>
      <c r="V24" s="26">
        <v>0.08</v>
      </c>
      <c r="W24" s="26">
        <v>7.0999999999999994E-2</v>
      </c>
      <c r="X24" s="26">
        <v>6.2E-2</v>
      </c>
      <c r="Y24" s="26">
        <v>5.5E-2</v>
      </c>
      <c r="Z24" s="26">
        <v>0.05</v>
      </c>
      <c r="AA24" s="26">
        <v>4.4999999999999998E-2</v>
      </c>
      <c r="AB24" s="26">
        <v>3.9E-2</v>
      </c>
      <c r="AC24" s="26">
        <v>3.2000000000000001E-2</v>
      </c>
      <c r="AD24" s="26">
        <v>2.3E-2</v>
      </c>
      <c r="AE24" s="26">
        <v>1.6E-2</v>
      </c>
    </row>
    <row r="25" spans="1:31" x14ac:dyDescent="0.25">
      <c r="A25" s="43">
        <v>90</v>
      </c>
      <c r="B25" s="24" t="s">
        <v>15</v>
      </c>
      <c r="C25">
        <v>22</v>
      </c>
      <c r="E25">
        <v>80</v>
      </c>
      <c r="F25" s="25" t="s">
        <v>19</v>
      </c>
      <c r="G25" s="5">
        <v>81</v>
      </c>
      <c r="H25" s="26">
        <v>0.13600000000000001</v>
      </c>
      <c r="I25" s="26">
        <v>0.13600000000000001</v>
      </c>
      <c r="J25" s="26">
        <v>0.13600000000000001</v>
      </c>
      <c r="K25" s="26">
        <v>0.13600000000000001</v>
      </c>
      <c r="L25" s="26">
        <v>0.13300000000000001</v>
      </c>
      <c r="M25" s="26">
        <v>0.128</v>
      </c>
      <c r="N25" s="26">
        <v>0.124</v>
      </c>
      <c r="O25" s="26">
        <v>0.11899999999999999</v>
      </c>
      <c r="P25" s="26">
        <v>0.114</v>
      </c>
      <c r="Q25" s="26">
        <v>0.108</v>
      </c>
      <c r="R25" s="26">
        <v>0.10299999999999999</v>
      </c>
      <c r="S25" s="26">
        <v>9.7000000000000003E-2</v>
      </c>
      <c r="T25" s="26">
        <v>9.0999999999999998E-2</v>
      </c>
      <c r="U25" s="26">
        <v>8.4000000000000005E-2</v>
      </c>
      <c r="V25" s="26">
        <v>7.6999999999999999E-2</v>
      </c>
      <c r="W25" s="26">
        <v>6.9000000000000006E-2</v>
      </c>
      <c r="X25" s="26">
        <v>5.8999999999999997E-2</v>
      </c>
      <c r="Y25" s="26">
        <v>5.2999999999999999E-2</v>
      </c>
      <c r="Z25" s="26">
        <v>4.9000000000000002E-2</v>
      </c>
      <c r="AA25" s="26">
        <v>4.2999999999999997E-2</v>
      </c>
      <c r="AB25" s="26">
        <v>3.7999999999999999E-2</v>
      </c>
      <c r="AC25" s="26">
        <v>3.1E-2</v>
      </c>
      <c r="AD25" s="26">
        <v>2.1999999999999999E-2</v>
      </c>
      <c r="AE25" s="26">
        <v>1.4999999999999999E-2</v>
      </c>
    </row>
    <row r="26" spans="1:31" x14ac:dyDescent="0.25">
      <c r="A26" s="43">
        <v>92</v>
      </c>
      <c r="B26" s="24" t="s">
        <v>16</v>
      </c>
      <c r="C26">
        <v>23</v>
      </c>
      <c r="E26">
        <v>82</v>
      </c>
      <c r="F26" s="25" t="s">
        <v>19</v>
      </c>
      <c r="G26" s="5">
        <v>83</v>
      </c>
      <c r="H26" s="26">
        <v>0.13</v>
      </c>
      <c r="I26" s="26">
        <v>0.13</v>
      </c>
      <c r="J26" s="26">
        <v>0.13</v>
      </c>
      <c r="K26" s="26">
        <v>0.13</v>
      </c>
      <c r="L26" s="26">
        <v>0.127</v>
      </c>
      <c r="M26" s="26">
        <v>0.123</v>
      </c>
      <c r="N26" s="26">
        <v>0.11899999999999999</v>
      </c>
      <c r="O26" s="26">
        <v>0.114</v>
      </c>
      <c r="P26" s="26">
        <v>0.109</v>
      </c>
      <c r="Q26" s="26">
        <v>0.104</v>
      </c>
      <c r="R26" s="26">
        <v>9.9000000000000005E-2</v>
      </c>
      <c r="S26" s="26">
        <v>9.2999999999999999E-2</v>
      </c>
      <c r="T26" s="26">
        <v>8.6999999999999994E-2</v>
      </c>
      <c r="U26" s="26">
        <v>8.1000000000000003E-2</v>
      </c>
      <c r="V26" s="26">
        <v>7.3999999999999996E-2</v>
      </c>
      <c r="W26" s="26">
        <v>6.6000000000000003E-2</v>
      </c>
      <c r="X26" s="26">
        <v>5.7000000000000002E-2</v>
      </c>
      <c r="Y26" s="26">
        <v>5.0999999999999997E-2</v>
      </c>
      <c r="Z26" s="26">
        <v>4.7E-2</v>
      </c>
      <c r="AA26" s="26">
        <v>4.2000000000000003E-2</v>
      </c>
      <c r="AB26" s="26">
        <v>3.5999999999999997E-2</v>
      </c>
      <c r="AC26" s="26">
        <v>2.9000000000000001E-2</v>
      </c>
      <c r="AD26" s="26">
        <v>2.1000000000000001E-2</v>
      </c>
      <c r="AE26" s="26">
        <v>1.4999999999999999E-2</v>
      </c>
    </row>
    <row r="27" spans="1:31" x14ac:dyDescent="0.25">
      <c r="A27" s="43">
        <v>94</v>
      </c>
      <c r="B27" s="24" t="s">
        <v>17</v>
      </c>
      <c r="C27">
        <v>24</v>
      </c>
      <c r="E27">
        <v>84</v>
      </c>
      <c r="F27" s="25" t="s">
        <v>19</v>
      </c>
      <c r="G27" s="5">
        <v>85</v>
      </c>
      <c r="H27" s="26">
        <v>0.125</v>
      </c>
      <c r="I27" s="26">
        <v>0.125</v>
      </c>
      <c r="J27" s="26">
        <v>0.125</v>
      </c>
      <c r="K27" s="26">
        <v>0.125</v>
      </c>
      <c r="L27" s="26">
        <v>0.122</v>
      </c>
      <c r="M27" s="26">
        <v>0.11799999999999999</v>
      </c>
      <c r="N27" s="26">
        <v>0.114</v>
      </c>
      <c r="O27" s="26">
        <v>0.109</v>
      </c>
      <c r="P27" s="26">
        <v>0.104</v>
      </c>
      <c r="Q27" s="26">
        <v>0.1</v>
      </c>
      <c r="R27" s="26">
        <v>9.4E-2</v>
      </c>
      <c r="S27" s="26">
        <v>8.8999999999999996E-2</v>
      </c>
      <c r="T27" s="26">
        <v>8.3000000000000004E-2</v>
      </c>
      <c r="U27" s="26">
        <v>7.6999999999999999E-2</v>
      </c>
      <c r="V27" s="26">
        <v>7.0000000000000007E-2</v>
      </c>
      <c r="W27" s="26">
        <v>6.3E-2</v>
      </c>
      <c r="X27" s="26">
        <v>5.5E-2</v>
      </c>
      <c r="Y27" s="26">
        <v>4.9000000000000002E-2</v>
      </c>
      <c r="Z27" s="26">
        <v>4.4999999999999998E-2</v>
      </c>
      <c r="AA27" s="26">
        <v>0.04</v>
      </c>
      <c r="AB27" s="26">
        <v>3.5000000000000003E-2</v>
      </c>
      <c r="AC27" s="26">
        <v>2.8000000000000001E-2</v>
      </c>
      <c r="AD27" s="26">
        <v>0.02</v>
      </c>
      <c r="AE27" s="26">
        <v>1.4E-2</v>
      </c>
    </row>
    <row r="28" spans="1:31" x14ac:dyDescent="0.25">
      <c r="A28" s="43">
        <v>96</v>
      </c>
      <c r="B28" s="24" t="s">
        <v>18</v>
      </c>
      <c r="C28">
        <v>25</v>
      </c>
      <c r="E28">
        <v>86</v>
      </c>
      <c r="F28" s="25" t="s">
        <v>19</v>
      </c>
      <c r="G28" s="5">
        <v>87</v>
      </c>
      <c r="H28" s="26">
        <v>0.11899999999999999</v>
      </c>
      <c r="I28" s="26">
        <v>0.11899999999999999</v>
      </c>
      <c r="J28" s="26">
        <v>0.11899999999999999</v>
      </c>
      <c r="K28" s="26">
        <v>0.11899999999999999</v>
      </c>
      <c r="L28" s="26">
        <v>0.11600000000000001</v>
      </c>
      <c r="M28" s="26">
        <v>0.112</v>
      </c>
      <c r="N28" s="26">
        <v>0.108</v>
      </c>
      <c r="O28" s="26">
        <v>0.104</v>
      </c>
      <c r="P28" s="26">
        <v>0.1</v>
      </c>
      <c r="Q28" s="26">
        <v>9.5000000000000001E-2</v>
      </c>
      <c r="R28" s="26">
        <v>0.09</v>
      </c>
      <c r="S28" s="26">
        <v>8.5000000000000006E-2</v>
      </c>
      <c r="T28" s="26">
        <v>7.9000000000000001E-2</v>
      </c>
      <c r="U28" s="26">
        <v>7.3999999999999996E-2</v>
      </c>
      <c r="V28" s="26">
        <v>6.7000000000000004E-2</v>
      </c>
      <c r="W28" s="26">
        <v>0.06</v>
      </c>
      <c r="X28" s="26">
        <v>5.1999999999999998E-2</v>
      </c>
      <c r="Y28" s="26">
        <v>4.7E-2</v>
      </c>
      <c r="Z28" s="26">
        <v>4.2000000000000003E-2</v>
      </c>
      <c r="AA28" s="26">
        <v>3.7999999999999999E-2</v>
      </c>
      <c r="AB28" s="26">
        <v>3.3000000000000002E-2</v>
      </c>
      <c r="AC28" s="26">
        <v>2.7E-2</v>
      </c>
      <c r="AD28" s="26">
        <v>1.9E-2</v>
      </c>
      <c r="AE28" s="26">
        <v>1.2999999999999999E-2</v>
      </c>
    </row>
    <row r="29" spans="1:31" x14ac:dyDescent="0.25">
      <c r="A29" s="43">
        <v>98</v>
      </c>
      <c r="B29" s="45">
        <v>0.98</v>
      </c>
      <c r="C29">
        <v>26</v>
      </c>
      <c r="E29">
        <v>88</v>
      </c>
      <c r="F29" s="25" t="s">
        <v>19</v>
      </c>
      <c r="G29" s="5">
        <v>89</v>
      </c>
      <c r="H29" s="26">
        <v>0.113</v>
      </c>
      <c r="I29" s="26">
        <v>0.113</v>
      </c>
      <c r="J29" s="26">
        <v>0.113</v>
      </c>
      <c r="K29" s="26">
        <v>0.113</v>
      </c>
      <c r="L29" s="26">
        <v>0.111</v>
      </c>
      <c r="M29" s="26">
        <v>0.107</v>
      </c>
      <c r="N29" s="26">
        <v>0.10299999999999999</v>
      </c>
      <c r="O29" s="26">
        <v>9.9000000000000005E-2</v>
      </c>
      <c r="P29" s="26">
        <v>9.5000000000000001E-2</v>
      </c>
      <c r="Q29" s="26">
        <v>0.09</v>
      </c>
      <c r="R29" s="26">
        <v>8.5999999999999993E-2</v>
      </c>
      <c r="S29" s="26">
        <v>8.1000000000000003E-2</v>
      </c>
      <c r="T29" s="26">
        <v>7.5999999999999998E-2</v>
      </c>
      <c r="U29" s="26">
        <v>7.0000000000000007E-2</v>
      </c>
      <c r="V29" s="26">
        <v>6.4000000000000001E-2</v>
      </c>
      <c r="W29" s="26">
        <v>5.7000000000000002E-2</v>
      </c>
      <c r="X29" s="26">
        <v>4.9000000000000002E-2</v>
      </c>
      <c r="Y29" s="26">
        <v>4.3999999999999997E-2</v>
      </c>
      <c r="Z29" s="26">
        <v>0.04</v>
      </c>
      <c r="AA29" s="26">
        <v>3.5999999999999997E-2</v>
      </c>
      <c r="AB29" s="26">
        <v>3.1E-2</v>
      </c>
      <c r="AC29" s="26">
        <v>2.5999999999999999E-2</v>
      </c>
      <c r="AD29" s="26">
        <v>1.7999999999999999E-2</v>
      </c>
      <c r="AE29" s="26">
        <v>1.2999999999999999E-2</v>
      </c>
    </row>
    <row r="30" spans="1:31" x14ac:dyDescent="0.25">
      <c r="A30" s="43">
        <v>99</v>
      </c>
      <c r="B30" s="24" t="s">
        <v>117</v>
      </c>
      <c r="C30">
        <v>27</v>
      </c>
      <c r="E30">
        <v>90</v>
      </c>
      <c r="F30" s="25" t="s">
        <v>19</v>
      </c>
      <c r="G30" s="5">
        <v>91</v>
      </c>
      <c r="H30" s="26">
        <v>0.107</v>
      </c>
      <c r="I30" s="26">
        <v>0.107</v>
      </c>
      <c r="J30" s="26">
        <v>0.107</v>
      </c>
      <c r="K30" s="26">
        <v>0.107</v>
      </c>
      <c r="L30" s="26">
        <v>0.105</v>
      </c>
      <c r="M30" s="26">
        <v>0.10100000000000001</v>
      </c>
      <c r="N30" s="26">
        <v>9.7000000000000003E-2</v>
      </c>
      <c r="O30" s="26">
        <v>9.4E-2</v>
      </c>
      <c r="P30" s="26">
        <v>0.09</v>
      </c>
      <c r="Q30" s="26">
        <v>8.5000000000000006E-2</v>
      </c>
      <c r="R30" s="26">
        <v>8.1000000000000003E-2</v>
      </c>
      <c r="S30" s="26">
        <v>7.5999999999999998E-2</v>
      </c>
      <c r="T30" s="26">
        <v>7.0999999999999994E-2</v>
      </c>
      <c r="U30" s="26">
        <v>6.6000000000000003E-2</v>
      </c>
      <c r="V30" s="26">
        <v>0.06</v>
      </c>
      <c r="W30" s="26">
        <v>5.3999999999999999E-2</v>
      </c>
      <c r="X30" s="26">
        <v>4.7E-2</v>
      </c>
      <c r="Y30" s="26">
        <v>4.2000000000000003E-2</v>
      </c>
      <c r="Z30" s="26">
        <v>3.7999999999999999E-2</v>
      </c>
      <c r="AA30" s="26">
        <v>3.4000000000000002E-2</v>
      </c>
      <c r="AB30" s="26">
        <v>0.03</v>
      </c>
      <c r="AC30" s="26">
        <v>2.4E-2</v>
      </c>
      <c r="AD30" s="26">
        <v>1.7000000000000001E-2</v>
      </c>
      <c r="AE30" s="26">
        <v>1.2E-2</v>
      </c>
    </row>
    <row r="31" spans="1:31" x14ac:dyDescent="0.25">
      <c r="E31">
        <v>92</v>
      </c>
      <c r="F31" s="25" t="s">
        <v>19</v>
      </c>
      <c r="G31" s="5">
        <v>93</v>
      </c>
      <c r="H31" s="26">
        <v>0.10100000000000001</v>
      </c>
      <c r="I31" s="26">
        <v>0.10100000000000001</v>
      </c>
      <c r="J31" s="26">
        <v>0.10100000000000001</v>
      </c>
      <c r="K31" s="26">
        <v>0.10100000000000001</v>
      </c>
      <c r="L31" s="26">
        <v>9.8000000000000004E-2</v>
      </c>
      <c r="M31" s="26">
        <v>9.5000000000000001E-2</v>
      </c>
      <c r="N31" s="26">
        <v>9.1999999999999998E-2</v>
      </c>
      <c r="O31" s="26">
        <v>8.7999999999999995E-2</v>
      </c>
      <c r="P31" s="26">
        <v>8.4000000000000005E-2</v>
      </c>
      <c r="Q31" s="26">
        <v>0.08</v>
      </c>
      <c r="R31" s="26">
        <v>7.5999999999999998E-2</v>
      </c>
      <c r="S31" s="26">
        <v>7.1999999999999995E-2</v>
      </c>
      <c r="T31" s="26">
        <v>6.7000000000000004E-2</v>
      </c>
      <c r="U31" s="26">
        <v>6.2E-2</v>
      </c>
      <c r="V31" s="26">
        <v>5.7000000000000002E-2</v>
      </c>
      <c r="W31" s="26">
        <v>5.0999999999999997E-2</v>
      </c>
      <c r="X31" s="26">
        <v>4.3999999999999997E-2</v>
      </c>
      <c r="Y31" s="26">
        <v>3.9E-2</v>
      </c>
      <c r="Z31" s="26">
        <v>3.5999999999999997E-2</v>
      </c>
      <c r="AA31" s="26">
        <v>3.2000000000000001E-2</v>
      </c>
      <c r="AB31" s="26">
        <v>2.8000000000000001E-2</v>
      </c>
      <c r="AC31" s="26">
        <v>2.3E-2</v>
      </c>
      <c r="AD31" s="26">
        <v>1.6E-2</v>
      </c>
      <c r="AE31" s="26">
        <v>1.0999999999999999E-2</v>
      </c>
    </row>
    <row r="32" spans="1:31" x14ac:dyDescent="0.25">
      <c r="E32">
        <v>94</v>
      </c>
      <c r="F32" s="25" t="s">
        <v>19</v>
      </c>
      <c r="G32" s="5">
        <v>95</v>
      </c>
      <c r="H32" s="26">
        <v>9.4E-2</v>
      </c>
      <c r="I32" s="26">
        <v>9.4E-2</v>
      </c>
      <c r="J32" s="26">
        <v>9.4E-2</v>
      </c>
      <c r="K32" s="26">
        <v>9.4E-2</v>
      </c>
      <c r="L32" s="26">
        <v>9.1999999999999998E-2</v>
      </c>
      <c r="M32" s="26">
        <v>8.8999999999999996E-2</v>
      </c>
      <c r="N32" s="26">
        <v>8.5999999999999993E-2</v>
      </c>
      <c r="O32" s="26">
        <v>8.3000000000000004E-2</v>
      </c>
      <c r="P32" s="26">
        <v>7.9000000000000001E-2</v>
      </c>
      <c r="Q32" s="26">
        <v>7.4999999999999997E-2</v>
      </c>
      <c r="R32" s="26">
        <v>7.0999999999999994E-2</v>
      </c>
      <c r="S32" s="26">
        <v>6.7000000000000004E-2</v>
      </c>
      <c r="T32" s="26">
        <v>6.3E-2</v>
      </c>
      <c r="U32" s="26">
        <v>5.8000000000000003E-2</v>
      </c>
      <c r="V32" s="26">
        <v>5.2999999999999999E-2</v>
      </c>
      <c r="W32" s="26">
        <v>4.8000000000000001E-2</v>
      </c>
      <c r="X32" s="26">
        <v>4.1000000000000002E-2</v>
      </c>
      <c r="Y32" s="26">
        <v>3.6999999999999998E-2</v>
      </c>
      <c r="Z32" s="26">
        <v>3.4000000000000002E-2</v>
      </c>
      <c r="AA32" s="26">
        <v>0.03</v>
      </c>
      <c r="AB32" s="26">
        <v>2.5999999999999999E-2</v>
      </c>
      <c r="AC32" s="26">
        <v>2.1000000000000001E-2</v>
      </c>
      <c r="AD32" s="26">
        <v>1.4999999999999999E-2</v>
      </c>
      <c r="AE32" s="26">
        <v>1.0999999999999999E-2</v>
      </c>
    </row>
    <row r="33" spans="5:31" x14ac:dyDescent="0.25">
      <c r="E33">
        <v>96</v>
      </c>
      <c r="F33" s="25" t="s">
        <v>19</v>
      </c>
      <c r="G33" s="5">
        <v>97</v>
      </c>
      <c r="H33" s="26">
        <v>8.7999999999999995E-2</v>
      </c>
      <c r="I33" s="26">
        <v>8.7999999999999995E-2</v>
      </c>
      <c r="J33" s="26">
        <v>8.7999999999999995E-2</v>
      </c>
      <c r="K33" s="26">
        <v>8.7999999999999995E-2</v>
      </c>
      <c r="L33" s="26">
        <v>8.5999999999999993E-2</v>
      </c>
      <c r="M33" s="26">
        <v>8.3000000000000004E-2</v>
      </c>
      <c r="N33" s="26">
        <v>0.08</v>
      </c>
      <c r="O33" s="26">
        <v>7.6999999999999999E-2</v>
      </c>
      <c r="P33" s="26">
        <v>7.3999999999999996E-2</v>
      </c>
      <c r="Q33" s="26">
        <v>7.0000000000000007E-2</v>
      </c>
      <c r="R33" s="26">
        <v>6.6000000000000003E-2</v>
      </c>
      <c r="S33" s="26">
        <v>6.3E-2</v>
      </c>
      <c r="T33" s="26">
        <v>5.8999999999999997E-2</v>
      </c>
      <c r="U33" s="26">
        <v>5.3999999999999999E-2</v>
      </c>
      <c r="V33" s="26">
        <v>0.05</v>
      </c>
      <c r="W33" s="26">
        <v>4.3999999999999997E-2</v>
      </c>
      <c r="X33" s="26">
        <v>3.7999999999999999E-2</v>
      </c>
      <c r="Y33" s="26">
        <v>3.4000000000000002E-2</v>
      </c>
      <c r="Z33" s="26">
        <v>3.1E-2</v>
      </c>
      <c r="AA33" s="26">
        <v>2.8000000000000001E-2</v>
      </c>
      <c r="AB33" s="26">
        <v>2.4E-2</v>
      </c>
      <c r="AC33" s="26">
        <v>0.02</v>
      </c>
      <c r="AD33" s="26">
        <v>1.4E-2</v>
      </c>
      <c r="AE33" s="26">
        <v>0.01</v>
      </c>
    </row>
    <row r="34" spans="5:31" x14ac:dyDescent="0.25">
      <c r="E34">
        <v>98</v>
      </c>
      <c r="F34" s="25" t="s">
        <v>19</v>
      </c>
      <c r="G34" s="5">
        <v>99</v>
      </c>
      <c r="H34" s="26">
        <v>8.1000000000000003E-2</v>
      </c>
      <c r="I34" s="26">
        <v>8.1000000000000003E-2</v>
      </c>
      <c r="J34" s="26">
        <v>8.1000000000000003E-2</v>
      </c>
      <c r="K34" s="26">
        <v>8.1000000000000003E-2</v>
      </c>
      <c r="L34" s="26">
        <v>7.9000000000000001E-2</v>
      </c>
      <c r="M34" s="26">
        <v>7.6999999999999999E-2</v>
      </c>
      <c r="N34" s="26">
        <v>7.3999999999999996E-2</v>
      </c>
      <c r="O34" s="26">
        <v>7.0999999999999994E-2</v>
      </c>
      <c r="P34" s="26">
        <v>6.8000000000000005E-2</v>
      </c>
      <c r="Q34" s="26">
        <v>6.5000000000000002E-2</v>
      </c>
      <c r="R34" s="26">
        <v>6.0999999999999999E-2</v>
      </c>
      <c r="S34" s="26">
        <v>5.8000000000000003E-2</v>
      </c>
      <c r="T34" s="26">
        <v>5.3999999999999999E-2</v>
      </c>
      <c r="U34" s="26">
        <v>0.05</v>
      </c>
      <c r="V34" s="26">
        <v>4.5999999999999999E-2</v>
      </c>
      <c r="W34" s="26">
        <v>4.1000000000000002E-2</v>
      </c>
      <c r="X34" s="26">
        <v>3.5000000000000003E-2</v>
      </c>
      <c r="Y34" s="26">
        <v>3.2000000000000001E-2</v>
      </c>
      <c r="Z34" s="26">
        <v>2.9000000000000001E-2</v>
      </c>
      <c r="AA34" s="26">
        <v>2.5999999999999999E-2</v>
      </c>
      <c r="AB34" s="26">
        <v>2.1999999999999999E-2</v>
      </c>
      <c r="AC34" s="26">
        <v>1.7999999999999999E-2</v>
      </c>
      <c r="AD34" s="26">
        <v>1.2999999999999999E-2</v>
      </c>
      <c r="AE34" s="26">
        <v>8.9999999999999993E-3</v>
      </c>
    </row>
    <row r="35" spans="5:31" x14ac:dyDescent="0.25">
      <c r="E35">
        <v>100</v>
      </c>
      <c r="F35" s="25" t="s">
        <v>19</v>
      </c>
      <c r="G35" s="5">
        <v>101</v>
      </c>
      <c r="H35" s="26">
        <v>7.3999999999999996E-2</v>
      </c>
      <c r="I35" s="26">
        <v>7.3999999999999996E-2</v>
      </c>
      <c r="J35" s="26">
        <v>7.3999999999999996E-2</v>
      </c>
      <c r="K35" s="26">
        <v>7.3999999999999996E-2</v>
      </c>
      <c r="L35" s="26">
        <v>7.2999999999999995E-2</v>
      </c>
      <c r="M35" s="26">
        <v>7.0000000000000007E-2</v>
      </c>
      <c r="N35" s="26">
        <v>6.8000000000000005E-2</v>
      </c>
      <c r="O35" s="26">
        <v>6.5000000000000002E-2</v>
      </c>
      <c r="P35" s="26">
        <v>6.2E-2</v>
      </c>
      <c r="Q35" s="26">
        <v>5.8999999999999997E-2</v>
      </c>
      <c r="R35" s="26">
        <v>5.6000000000000001E-2</v>
      </c>
      <c r="S35" s="26">
        <v>5.2999999999999999E-2</v>
      </c>
      <c r="T35" s="26">
        <v>0.05</v>
      </c>
      <c r="U35" s="26">
        <v>4.5999999999999999E-2</v>
      </c>
      <c r="V35" s="26">
        <v>4.2000000000000003E-2</v>
      </c>
      <c r="W35" s="26">
        <v>3.6999999999999998E-2</v>
      </c>
      <c r="X35" s="26">
        <v>3.2000000000000001E-2</v>
      </c>
      <c r="Y35" s="26">
        <v>2.9000000000000001E-2</v>
      </c>
      <c r="Z35" s="26">
        <v>2.5999999999999999E-2</v>
      </c>
      <c r="AA35" s="26">
        <v>2.4E-2</v>
      </c>
      <c r="AB35" s="26">
        <v>2.1000000000000001E-2</v>
      </c>
      <c r="AC35" s="26">
        <v>1.7000000000000001E-2</v>
      </c>
      <c r="AD35" s="26">
        <v>1.2E-2</v>
      </c>
      <c r="AE35" s="26">
        <v>8.0000000000000002E-3</v>
      </c>
    </row>
    <row r="36" spans="5:31" x14ac:dyDescent="0.25">
      <c r="E36">
        <v>102</v>
      </c>
      <c r="F36" s="25" t="s">
        <v>19</v>
      </c>
      <c r="G36" s="5">
        <v>103</v>
      </c>
      <c r="H36" s="26">
        <v>6.7000000000000004E-2</v>
      </c>
      <c r="I36" s="26">
        <v>6.7000000000000004E-2</v>
      </c>
      <c r="J36" s="26">
        <v>6.7000000000000004E-2</v>
      </c>
      <c r="K36" s="26">
        <v>6.7000000000000004E-2</v>
      </c>
      <c r="L36" s="26">
        <v>6.6000000000000003E-2</v>
      </c>
      <c r="M36" s="26">
        <v>6.3E-2</v>
      </c>
      <c r="N36" s="26">
        <v>6.0999999999999999E-2</v>
      </c>
      <c r="O36" s="26">
        <v>5.8999999999999997E-2</v>
      </c>
      <c r="P36" s="26">
        <v>5.6000000000000001E-2</v>
      </c>
      <c r="Q36" s="26">
        <v>5.3999999999999999E-2</v>
      </c>
      <c r="R36" s="26">
        <v>5.0999999999999997E-2</v>
      </c>
      <c r="S36" s="26">
        <v>4.8000000000000001E-2</v>
      </c>
      <c r="T36" s="26">
        <v>4.4999999999999998E-2</v>
      </c>
      <c r="U36" s="26">
        <v>4.2000000000000003E-2</v>
      </c>
      <c r="V36" s="26">
        <v>3.7999999999999999E-2</v>
      </c>
      <c r="W36" s="26">
        <v>3.4000000000000002E-2</v>
      </c>
      <c r="X36" s="26">
        <v>2.9000000000000001E-2</v>
      </c>
      <c r="Y36" s="26">
        <v>2.5999999999999999E-2</v>
      </c>
      <c r="Z36" s="26">
        <v>2.4E-2</v>
      </c>
      <c r="AA36" s="26">
        <v>2.1000000000000001E-2</v>
      </c>
      <c r="AB36" s="26">
        <v>1.9E-2</v>
      </c>
      <c r="AC36" s="26">
        <v>1.4999999999999999E-2</v>
      </c>
      <c r="AD36" s="26">
        <v>1.0999999999999999E-2</v>
      </c>
      <c r="AE36" s="26">
        <v>8.0000000000000002E-3</v>
      </c>
    </row>
    <row r="37" spans="5:31" x14ac:dyDescent="0.25">
      <c r="E37">
        <v>104</v>
      </c>
      <c r="F37" s="25" t="s">
        <v>19</v>
      </c>
      <c r="G37" s="5">
        <v>105</v>
      </c>
      <c r="H37" s="26">
        <v>0.06</v>
      </c>
      <c r="I37" s="26">
        <v>0.06</v>
      </c>
      <c r="J37" s="26">
        <v>0.06</v>
      </c>
      <c r="K37" s="26">
        <v>0.06</v>
      </c>
      <c r="L37" s="26">
        <v>5.8999999999999997E-2</v>
      </c>
      <c r="M37" s="26">
        <v>5.7000000000000002E-2</v>
      </c>
      <c r="N37" s="26">
        <v>5.5E-2</v>
      </c>
      <c r="O37" s="26">
        <v>5.1999999999999998E-2</v>
      </c>
      <c r="P37" s="26">
        <v>0.05</v>
      </c>
      <c r="Q37" s="26">
        <v>4.8000000000000001E-2</v>
      </c>
      <c r="R37" s="26">
        <v>4.4999999999999998E-2</v>
      </c>
      <c r="S37" s="26">
        <v>4.2999999999999997E-2</v>
      </c>
      <c r="T37" s="26">
        <v>0.04</v>
      </c>
      <c r="U37" s="26">
        <v>3.6999999999999998E-2</v>
      </c>
      <c r="V37" s="26">
        <v>3.4000000000000002E-2</v>
      </c>
      <c r="W37" s="26">
        <v>0.03</v>
      </c>
      <c r="X37" s="26">
        <v>2.5999999999999999E-2</v>
      </c>
      <c r="Y37" s="26">
        <v>2.3E-2</v>
      </c>
      <c r="Z37" s="26">
        <v>2.1000000000000001E-2</v>
      </c>
      <c r="AA37" s="26">
        <v>1.9E-2</v>
      </c>
      <c r="AB37" s="26">
        <v>1.7000000000000001E-2</v>
      </c>
      <c r="AC37" s="26">
        <v>1.4E-2</v>
      </c>
      <c r="AD37" s="26">
        <v>0.01</v>
      </c>
      <c r="AE37" s="26">
        <v>7.0000000000000001E-3</v>
      </c>
    </row>
    <row r="38" spans="5:31" x14ac:dyDescent="0.25">
      <c r="E38">
        <v>106</v>
      </c>
      <c r="F38" s="25" t="s">
        <v>20</v>
      </c>
      <c r="G38" s="5" t="s">
        <v>21</v>
      </c>
      <c r="H38" s="26">
        <v>5.2999999999999999E-2</v>
      </c>
      <c r="I38" s="26">
        <v>5.2999999999999999E-2</v>
      </c>
      <c r="J38" s="26">
        <v>5.2999999999999999E-2</v>
      </c>
      <c r="K38" s="26">
        <v>5.2999999999999999E-2</v>
      </c>
      <c r="L38" s="26">
        <v>5.0999999999999997E-2</v>
      </c>
      <c r="M38" s="26">
        <v>0.05</v>
      </c>
      <c r="N38" s="26">
        <v>4.8000000000000001E-2</v>
      </c>
      <c r="O38" s="26">
        <v>4.5999999999999999E-2</v>
      </c>
      <c r="P38" s="26">
        <v>4.3999999999999997E-2</v>
      </c>
      <c r="Q38" s="26">
        <v>4.2000000000000003E-2</v>
      </c>
      <c r="R38" s="26">
        <v>0.04</v>
      </c>
      <c r="S38" s="26">
        <v>3.7999999999999999E-2</v>
      </c>
      <c r="T38" s="26">
        <v>3.5000000000000003E-2</v>
      </c>
      <c r="U38" s="26">
        <v>3.3000000000000002E-2</v>
      </c>
      <c r="V38" s="26">
        <v>0.03</v>
      </c>
      <c r="W38" s="26">
        <v>2.7E-2</v>
      </c>
      <c r="X38" s="26">
        <v>2.3E-2</v>
      </c>
      <c r="Y38" s="26">
        <v>2.1000000000000001E-2</v>
      </c>
      <c r="Z38" s="26">
        <v>1.9E-2</v>
      </c>
      <c r="AA38" s="26">
        <v>1.7000000000000001E-2</v>
      </c>
      <c r="AB38" s="26">
        <v>1.4999999999999999E-2</v>
      </c>
      <c r="AC38" s="26">
        <v>1.2E-2</v>
      </c>
      <c r="AD38" s="26">
        <v>8.0000000000000002E-3</v>
      </c>
      <c r="AE38" s="26">
        <v>6.0000000000000001E-3</v>
      </c>
    </row>
    <row r="39" spans="5:31" x14ac:dyDescent="0.25"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5:31" x14ac:dyDescent="0.25">
      <c r="F40" s="27"/>
      <c r="H40" s="27"/>
    </row>
    <row r="41" spans="5:31" ht="18.75" x14ac:dyDescent="0.3">
      <c r="E41" s="31" t="s">
        <v>53</v>
      </c>
      <c r="F41" s="27"/>
      <c r="H41" s="27"/>
    </row>
    <row r="42" spans="5:31" x14ac:dyDescent="0.25">
      <c r="E42" s="51" t="s">
        <v>43</v>
      </c>
      <c r="F42" s="51"/>
      <c r="G42" s="51"/>
      <c r="H42" s="11" t="s">
        <v>22</v>
      </c>
    </row>
    <row r="43" spans="5:31" x14ac:dyDescent="0.25">
      <c r="E43">
        <v>0</v>
      </c>
      <c r="F43" s="25" t="s">
        <v>19</v>
      </c>
      <c r="G43" s="5">
        <v>45</v>
      </c>
      <c r="H43" s="26">
        <v>0.20399999999999999</v>
      </c>
    </row>
    <row r="44" spans="5:31" x14ac:dyDescent="0.25">
      <c r="E44">
        <v>46</v>
      </c>
      <c r="F44" s="25" t="s">
        <v>19</v>
      </c>
      <c r="G44" s="5">
        <v>47</v>
      </c>
      <c r="H44" s="26">
        <v>0.20200000000000001</v>
      </c>
    </row>
    <row r="45" spans="5:31" x14ac:dyDescent="0.25">
      <c r="E45">
        <v>48</v>
      </c>
      <c r="F45" s="25" t="s">
        <v>19</v>
      </c>
      <c r="G45" s="5">
        <v>49</v>
      </c>
      <c r="H45" s="26">
        <v>0.2</v>
      </c>
    </row>
    <row r="46" spans="5:31" x14ac:dyDescent="0.25">
      <c r="E46">
        <v>50</v>
      </c>
      <c r="F46" s="25" t="s">
        <v>19</v>
      </c>
      <c r="G46" s="5">
        <v>51</v>
      </c>
      <c r="H46" s="26">
        <v>0.19800000000000001</v>
      </c>
    </row>
    <row r="47" spans="5:31" x14ac:dyDescent="0.25">
      <c r="E47">
        <v>52</v>
      </c>
      <c r="F47" s="25" t="s">
        <v>19</v>
      </c>
      <c r="G47" s="5">
        <v>53</v>
      </c>
      <c r="H47" s="26">
        <v>0.19600000000000001</v>
      </c>
    </row>
    <row r="48" spans="5:31" x14ac:dyDescent="0.25">
      <c r="E48">
        <v>54</v>
      </c>
      <c r="F48" s="25" t="s">
        <v>19</v>
      </c>
      <c r="G48" s="5">
        <v>55</v>
      </c>
      <c r="H48" s="26">
        <v>0.192</v>
      </c>
    </row>
    <row r="49" spans="5:8" x14ac:dyDescent="0.25">
      <c r="E49">
        <v>56</v>
      </c>
      <c r="F49" s="25" t="s">
        <v>19</v>
      </c>
      <c r="G49" s="5">
        <v>57</v>
      </c>
      <c r="H49" s="26">
        <v>0.189</v>
      </c>
    </row>
    <row r="50" spans="5:8" x14ac:dyDescent="0.25">
      <c r="E50">
        <v>58</v>
      </c>
      <c r="F50" s="25" t="s">
        <v>19</v>
      </c>
      <c r="G50" s="5">
        <v>59</v>
      </c>
      <c r="H50" s="26">
        <v>0.185</v>
      </c>
    </row>
    <row r="51" spans="5:8" x14ac:dyDescent="0.25">
      <c r="E51">
        <v>60</v>
      </c>
      <c r="F51" s="25" t="s">
        <v>19</v>
      </c>
      <c r="G51" s="5">
        <v>61</v>
      </c>
      <c r="H51" s="26">
        <v>0.182</v>
      </c>
    </row>
    <row r="52" spans="5:8" x14ac:dyDescent="0.25">
      <c r="E52">
        <v>62</v>
      </c>
      <c r="F52" s="25" t="s">
        <v>19</v>
      </c>
      <c r="G52" s="5">
        <v>63</v>
      </c>
      <c r="H52" s="26">
        <v>0.17799999999999999</v>
      </c>
    </row>
    <row r="53" spans="5:8" x14ac:dyDescent="0.25">
      <c r="E53">
        <v>64</v>
      </c>
      <c r="F53" s="25" t="s">
        <v>19</v>
      </c>
      <c r="G53" s="5">
        <v>65</v>
      </c>
      <c r="H53" s="26">
        <v>0.17399999999999999</v>
      </c>
    </row>
    <row r="54" spans="5:8" x14ac:dyDescent="0.25">
      <c r="E54">
        <v>66</v>
      </c>
      <c r="F54" s="25" t="s">
        <v>19</v>
      </c>
      <c r="G54" s="5">
        <v>67</v>
      </c>
      <c r="H54" s="26">
        <v>0.16900000000000001</v>
      </c>
    </row>
    <row r="55" spans="5:8" x14ac:dyDescent="0.25">
      <c r="E55">
        <v>68</v>
      </c>
      <c r="F55" s="25" t="s">
        <v>19</v>
      </c>
      <c r="G55" s="5">
        <v>69</v>
      </c>
      <c r="H55" s="26">
        <v>0.16500000000000001</v>
      </c>
    </row>
    <row r="56" spans="5:8" x14ac:dyDescent="0.25">
      <c r="E56">
        <v>70</v>
      </c>
      <c r="F56" s="25" t="s">
        <v>19</v>
      </c>
      <c r="G56" s="5">
        <v>71</v>
      </c>
      <c r="H56" s="26">
        <v>0.161</v>
      </c>
    </row>
    <row r="57" spans="5:8" x14ac:dyDescent="0.25">
      <c r="E57">
        <v>72</v>
      </c>
      <c r="F57" s="25" t="s">
        <v>19</v>
      </c>
      <c r="G57" s="5">
        <v>73</v>
      </c>
      <c r="H57" s="26">
        <v>0.156</v>
      </c>
    </row>
    <row r="58" spans="5:8" x14ac:dyDescent="0.25">
      <c r="E58">
        <v>74</v>
      </c>
      <c r="F58" s="25" t="s">
        <v>19</v>
      </c>
      <c r="G58" s="5">
        <v>75</v>
      </c>
      <c r="H58" s="26">
        <v>0.151</v>
      </c>
    </row>
    <row r="59" spans="5:8" x14ac:dyDescent="0.25">
      <c r="E59">
        <v>76</v>
      </c>
      <c r="F59" s="25" t="s">
        <v>19</v>
      </c>
      <c r="G59" s="5">
        <v>77</v>
      </c>
      <c r="H59" s="26">
        <v>0.14599999999999999</v>
      </c>
    </row>
    <row r="60" spans="5:8" x14ac:dyDescent="0.25">
      <c r="E60">
        <v>78</v>
      </c>
      <c r="F60" s="25" t="s">
        <v>19</v>
      </c>
      <c r="G60" s="5">
        <v>79</v>
      </c>
      <c r="H60" s="26">
        <v>0.14099999999999999</v>
      </c>
    </row>
    <row r="61" spans="5:8" x14ac:dyDescent="0.25">
      <c r="E61">
        <v>80</v>
      </c>
      <c r="F61" s="25" t="s">
        <v>19</v>
      </c>
      <c r="G61" s="5">
        <v>81</v>
      </c>
      <c r="H61" s="26">
        <v>0.13600000000000001</v>
      </c>
    </row>
    <row r="62" spans="5:8" x14ac:dyDescent="0.25">
      <c r="E62">
        <v>82</v>
      </c>
      <c r="F62" s="25" t="s">
        <v>19</v>
      </c>
      <c r="G62" s="5">
        <v>83</v>
      </c>
      <c r="H62" s="26">
        <v>0.13</v>
      </c>
    </row>
    <row r="63" spans="5:8" x14ac:dyDescent="0.25">
      <c r="E63">
        <v>84</v>
      </c>
      <c r="F63" s="25" t="s">
        <v>19</v>
      </c>
      <c r="G63" s="5">
        <v>85</v>
      </c>
      <c r="H63" s="26">
        <v>0.125</v>
      </c>
    </row>
    <row r="64" spans="5:8" x14ac:dyDescent="0.25">
      <c r="E64">
        <v>86</v>
      </c>
      <c r="F64" s="25" t="s">
        <v>19</v>
      </c>
      <c r="G64" s="5">
        <v>87</v>
      </c>
      <c r="H64" s="26">
        <v>0.11899999999999999</v>
      </c>
    </row>
    <row r="65" spans="5:8" x14ac:dyDescent="0.25">
      <c r="E65">
        <v>88</v>
      </c>
      <c r="F65" s="25" t="s">
        <v>19</v>
      </c>
      <c r="G65" s="5">
        <v>89</v>
      </c>
      <c r="H65" s="26">
        <v>0.113</v>
      </c>
    </row>
    <row r="66" spans="5:8" x14ac:dyDescent="0.25">
      <c r="E66">
        <v>90</v>
      </c>
      <c r="F66" s="25" t="s">
        <v>19</v>
      </c>
      <c r="G66" s="5">
        <v>91</v>
      </c>
      <c r="H66" s="26">
        <v>0.107</v>
      </c>
    </row>
    <row r="67" spans="5:8" x14ac:dyDescent="0.25">
      <c r="E67">
        <v>92</v>
      </c>
      <c r="F67" s="25" t="s">
        <v>19</v>
      </c>
      <c r="G67" s="5">
        <v>93</v>
      </c>
      <c r="H67" s="26">
        <v>0.10100000000000001</v>
      </c>
    </row>
    <row r="68" spans="5:8" x14ac:dyDescent="0.25">
      <c r="E68">
        <v>94</v>
      </c>
      <c r="F68" s="25" t="s">
        <v>19</v>
      </c>
      <c r="G68" s="5">
        <v>95</v>
      </c>
      <c r="H68" s="26">
        <v>9.4E-2</v>
      </c>
    </row>
    <row r="69" spans="5:8" x14ac:dyDescent="0.25">
      <c r="E69">
        <v>96</v>
      </c>
      <c r="F69" s="25" t="s">
        <v>19</v>
      </c>
      <c r="G69" s="5">
        <v>97</v>
      </c>
      <c r="H69" s="26">
        <v>8.7999999999999995E-2</v>
      </c>
    </row>
    <row r="70" spans="5:8" x14ac:dyDescent="0.25">
      <c r="E70">
        <v>98</v>
      </c>
      <c r="F70" s="25" t="s">
        <v>19</v>
      </c>
      <c r="G70" s="5">
        <v>99</v>
      </c>
      <c r="H70" s="26">
        <v>8.1000000000000003E-2</v>
      </c>
    </row>
    <row r="71" spans="5:8" x14ac:dyDescent="0.25">
      <c r="E71">
        <v>100</v>
      </c>
      <c r="F71" s="25" t="s">
        <v>19</v>
      </c>
      <c r="G71" s="5">
        <v>101</v>
      </c>
      <c r="H71" s="26">
        <v>7.3999999999999996E-2</v>
      </c>
    </row>
    <row r="72" spans="5:8" x14ac:dyDescent="0.25">
      <c r="E72">
        <v>102</v>
      </c>
      <c r="F72" s="25" t="s">
        <v>19</v>
      </c>
      <c r="G72" s="5">
        <v>103</v>
      </c>
      <c r="H72" s="26">
        <v>6.7000000000000004E-2</v>
      </c>
    </row>
    <row r="73" spans="5:8" x14ac:dyDescent="0.25">
      <c r="E73">
        <v>104</v>
      </c>
      <c r="F73" s="25" t="s">
        <v>19</v>
      </c>
      <c r="G73" s="5">
        <v>105</v>
      </c>
      <c r="H73" s="26">
        <v>0.06</v>
      </c>
    </row>
    <row r="74" spans="5:8" x14ac:dyDescent="0.25">
      <c r="E74">
        <v>106</v>
      </c>
      <c r="F74" s="25" t="s">
        <v>20</v>
      </c>
      <c r="G74" s="5" t="s">
        <v>21</v>
      </c>
      <c r="H74" s="26">
        <v>5.2999999999999999E-2</v>
      </c>
    </row>
  </sheetData>
  <mergeCells count="3">
    <mergeCell ref="H5:AE5"/>
    <mergeCell ref="E6:G6"/>
    <mergeCell ref="E42:G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D8" sqref="D8"/>
    </sheetView>
  </sheetViews>
  <sheetFormatPr defaultRowHeight="15" x14ac:dyDescent="0.25"/>
  <cols>
    <col min="1" max="1" width="15.7109375" customWidth="1"/>
    <col min="2" max="2" width="19" customWidth="1"/>
    <col min="3" max="3" width="22.28515625" customWidth="1"/>
    <col min="4" max="4" width="21.85546875" customWidth="1"/>
    <col min="5" max="5" width="16.7109375" customWidth="1"/>
  </cols>
  <sheetData>
    <row r="1" spans="1:5" ht="18.75" x14ac:dyDescent="0.3">
      <c r="A1" s="9" t="s">
        <v>56</v>
      </c>
    </row>
    <row r="3" spans="1:5" ht="18.75" x14ac:dyDescent="0.3">
      <c r="A3" s="9" t="s">
        <v>66</v>
      </c>
    </row>
    <row r="4" spans="1:5" x14ac:dyDescent="0.25">
      <c r="B4" s="33" t="s">
        <v>23</v>
      </c>
      <c r="C4" s="33" t="s">
        <v>24</v>
      </c>
      <c r="D4" s="33" t="s">
        <v>25</v>
      </c>
      <c r="E4" s="33" t="s">
        <v>26</v>
      </c>
    </row>
    <row r="5" spans="1:5" x14ac:dyDescent="0.25">
      <c r="A5" s="2" t="s">
        <v>60</v>
      </c>
      <c r="B5" s="20" t="s">
        <v>27</v>
      </c>
      <c r="C5" s="20" t="s">
        <v>81</v>
      </c>
      <c r="D5" s="20" t="s">
        <v>85</v>
      </c>
      <c r="E5" s="20" t="s">
        <v>82</v>
      </c>
    </row>
    <row r="6" spans="1:5" x14ac:dyDescent="0.25">
      <c r="A6" s="5">
        <v>20</v>
      </c>
      <c r="B6" s="25" t="s">
        <v>12</v>
      </c>
      <c r="C6" s="25">
        <v>10</v>
      </c>
      <c r="D6" s="25">
        <v>2</v>
      </c>
      <c r="E6" s="25">
        <v>8</v>
      </c>
    </row>
    <row r="7" spans="1:5" x14ac:dyDescent="0.25">
      <c r="A7" s="5">
        <v>40</v>
      </c>
      <c r="B7" s="25" t="s">
        <v>13</v>
      </c>
      <c r="C7" s="25">
        <v>20</v>
      </c>
      <c r="D7" s="25">
        <v>4</v>
      </c>
      <c r="E7" s="25">
        <v>12</v>
      </c>
    </row>
    <row r="8" spans="1:5" x14ac:dyDescent="0.25">
      <c r="A8" s="5">
        <v>60</v>
      </c>
      <c r="B8" s="25" t="s">
        <v>14</v>
      </c>
      <c r="C8" s="25">
        <v>35</v>
      </c>
      <c r="D8" s="25">
        <v>7</v>
      </c>
      <c r="E8" s="25">
        <v>17</v>
      </c>
    </row>
    <row r="9" spans="1:5" x14ac:dyDescent="0.25">
      <c r="A9" s="5">
        <v>80</v>
      </c>
      <c r="B9" s="25" t="s">
        <v>28</v>
      </c>
      <c r="C9" s="25">
        <v>50</v>
      </c>
      <c r="D9" s="25">
        <v>10</v>
      </c>
      <c r="E9" s="25">
        <v>25</v>
      </c>
    </row>
    <row r="10" spans="1:5" x14ac:dyDescent="0.25">
      <c r="A10" s="5"/>
      <c r="B10" s="25"/>
      <c r="C10" s="25"/>
      <c r="D10" s="25"/>
      <c r="E10" s="25"/>
    </row>
    <row r="11" spans="1:5" x14ac:dyDescent="0.25">
      <c r="A11" s="2" t="s">
        <v>83</v>
      </c>
    </row>
    <row r="12" spans="1:5" x14ac:dyDescent="0.25">
      <c r="A12" s="30">
        <v>2</v>
      </c>
      <c r="B12" s="5" t="s">
        <v>57</v>
      </c>
    </row>
    <row r="13" spans="1:5" x14ac:dyDescent="0.25">
      <c r="A13" s="30">
        <v>3</v>
      </c>
      <c r="B13" s="5" t="s">
        <v>58</v>
      </c>
      <c r="D13" s="28"/>
      <c r="E13" s="28"/>
    </row>
    <row r="14" spans="1:5" ht="15" customHeight="1" x14ac:dyDescent="0.25">
      <c r="A14" s="30">
        <v>4</v>
      </c>
      <c r="B14" s="52" t="s">
        <v>59</v>
      </c>
      <c r="C14" s="52"/>
      <c r="D14" s="52"/>
      <c r="E14" s="52"/>
    </row>
  </sheetData>
  <mergeCells count="1">
    <mergeCell ref="B14:E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9"/>
  <sheetViews>
    <sheetView workbookViewId="0">
      <selection activeCell="C2" sqref="C2"/>
    </sheetView>
  </sheetViews>
  <sheetFormatPr defaultRowHeight="15" x14ac:dyDescent="0.25"/>
  <cols>
    <col min="2" max="2" width="32.28515625" customWidth="1"/>
  </cols>
  <sheetData>
    <row r="1" spans="1:3" ht="18.75" x14ac:dyDescent="0.3">
      <c r="A1" s="9" t="s">
        <v>67</v>
      </c>
    </row>
    <row r="2" spans="1:3" x14ac:dyDescent="0.25">
      <c r="A2" s="30" t="s">
        <v>61</v>
      </c>
      <c r="C2" s="36">
        <f>(1-Input!$B$17)^Input!B19</f>
        <v>0.95763599955996259</v>
      </c>
    </row>
    <row r="3" spans="1:3" x14ac:dyDescent="0.25">
      <c r="A3" s="30" t="s">
        <v>62</v>
      </c>
      <c r="C3" s="36">
        <f>(1-Input!$B$17)^Input!B18</f>
        <v>0.97766832812500015</v>
      </c>
    </row>
    <row r="5" spans="1:3" ht="18.75" x14ac:dyDescent="0.3">
      <c r="A5" s="9" t="s">
        <v>55</v>
      </c>
    </row>
    <row r="6" spans="1:3" x14ac:dyDescent="0.25">
      <c r="A6" s="2" t="s">
        <v>68</v>
      </c>
    </row>
    <row r="7" spans="1:3" x14ac:dyDescent="0.25">
      <c r="B7" t="s">
        <v>73</v>
      </c>
      <c r="C7" t="s">
        <v>69</v>
      </c>
    </row>
    <row r="8" spans="1:3" x14ac:dyDescent="0.25">
      <c r="B8" t="s">
        <v>74</v>
      </c>
      <c r="C8" t="s">
        <v>70</v>
      </c>
    </row>
    <row r="9" spans="1:3" x14ac:dyDescent="0.25">
      <c r="B9" t="s">
        <v>39</v>
      </c>
      <c r="C9" t="s">
        <v>71</v>
      </c>
    </row>
    <row r="10" spans="1:3" x14ac:dyDescent="0.25">
      <c r="B10" t="s">
        <v>75</v>
      </c>
      <c r="C10" t="s">
        <v>72</v>
      </c>
    </row>
    <row r="12" spans="1:3" x14ac:dyDescent="0.25">
      <c r="A12" t="s">
        <v>30</v>
      </c>
      <c r="B12" s="12" t="s">
        <v>31</v>
      </c>
      <c r="C12">
        <v>1</v>
      </c>
    </row>
    <row r="13" spans="1:3" x14ac:dyDescent="0.25">
      <c r="B13" s="2" t="s">
        <v>97</v>
      </c>
      <c r="C13">
        <f>+Input!B16</f>
        <v>9</v>
      </c>
    </row>
    <row r="14" spans="1:3" x14ac:dyDescent="0.25">
      <c r="B14" s="2" t="s">
        <v>86</v>
      </c>
      <c r="C14">
        <f>VLOOKUP(100*CredibilityFactor,GradingTable,3)</f>
        <v>35</v>
      </c>
    </row>
    <row r="15" spans="1:3" x14ac:dyDescent="0.25">
      <c r="A15" t="s">
        <v>32</v>
      </c>
      <c r="B15" s="12" t="s">
        <v>91</v>
      </c>
      <c r="C15" s="6">
        <f>MIN(C13,C14)</f>
        <v>9</v>
      </c>
    </row>
    <row r="16" spans="1:3" x14ac:dyDescent="0.25">
      <c r="B16" s="2" t="s">
        <v>87</v>
      </c>
      <c r="C16">
        <f>VLOOKUP(100*CredibilityFactor,GradingTable,4)</f>
        <v>7</v>
      </c>
    </row>
    <row r="17" spans="1:3" x14ac:dyDescent="0.25">
      <c r="A17" t="s">
        <v>33</v>
      </c>
      <c r="B17" s="12" t="s">
        <v>34</v>
      </c>
      <c r="C17">
        <f>C15+C16</f>
        <v>16</v>
      </c>
    </row>
    <row r="18" spans="1:3" x14ac:dyDescent="0.25">
      <c r="B18" s="2" t="s">
        <v>88</v>
      </c>
      <c r="C18">
        <f>VLOOKUP(100*CredibilityFactor,GradingTable,5)</f>
        <v>17</v>
      </c>
    </row>
    <row r="19" spans="1:3" x14ac:dyDescent="0.25">
      <c r="B19" s="2" t="s">
        <v>89</v>
      </c>
      <c r="C19" s="41">
        <f>ROUND(CredibilityFactor*15+C13,0)</f>
        <v>20</v>
      </c>
    </row>
    <row r="20" spans="1:3" x14ac:dyDescent="0.25">
      <c r="B20" s="2" t="s">
        <v>90</v>
      </c>
      <c r="C20" s="41">
        <f>MIN(C18,C19)</f>
        <v>17</v>
      </c>
    </row>
    <row r="21" spans="1:3" x14ac:dyDescent="0.25">
      <c r="B21" s="2" t="s">
        <v>40</v>
      </c>
      <c r="C21">
        <f>MAX(101-IssueAge,15)</f>
        <v>61</v>
      </c>
    </row>
    <row r="22" spans="1:3" x14ac:dyDescent="0.25">
      <c r="A22" t="s">
        <v>35</v>
      </c>
      <c r="B22" s="12" t="s">
        <v>36</v>
      </c>
      <c r="C22" s="41">
        <f>+MIN(C21,C20+C13)</f>
        <v>26</v>
      </c>
    </row>
    <row r="23" spans="1:3" x14ac:dyDescent="0.25">
      <c r="A23" t="s">
        <v>37</v>
      </c>
      <c r="B23" s="2" t="s">
        <v>38</v>
      </c>
      <c r="C23">
        <f>BenefitPeriod</f>
        <v>81</v>
      </c>
    </row>
    <row r="24" spans="1:3" x14ac:dyDescent="0.25">
      <c r="B24" s="12" t="s">
        <v>39</v>
      </c>
      <c r="C24">
        <f>+GradeEnd-GradeBegin</f>
        <v>10</v>
      </c>
    </row>
    <row r="25" spans="1:3" x14ac:dyDescent="0.25">
      <c r="B25" s="12"/>
    </row>
    <row r="26" spans="1:3" x14ac:dyDescent="0.25">
      <c r="B26" s="6" t="s">
        <v>91</v>
      </c>
      <c r="C26" s="6" t="s">
        <v>73</v>
      </c>
    </row>
    <row r="27" spans="1:3" x14ac:dyDescent="0.25">
      <c r="B27" s="6" t="s">
        <v>34</v>
      </c>
      <c r="C27" s="6" t="s">
        <v>78</v>
      </c>
    </row>
    <row r="28" spans="1:3" x14ac:dyDescent="0.25">
      <c r="B28" s="6" t="s">
        <v>36</v>
      </c>
      <c r="C28" s="6" t="s">
        <v>79</v>
      </c>
    </row>
    <row r="29" spans="1:3" x14ac:dyDescent="0.25">
      <c r="B29" t="s">
        <v>74</v>
      </c>
      <c r="C29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9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1" max="1" width="11.140625" customWidth="1"/>
    <col min="2" max="2" width="13.42578125" customWidth="1"/>
    <col min="3" max="3" width="18" customWidth="1"/>
    <col min="4" max="4" width="19.28515625" customWidth="1"/>
    <col min="5" max="5" width="17.28515625" customWidth="1"/>
    <col min="6" max="6" width="16.5703125" customWidth="1"/>
    <col min="7" max="7" width="18.7109375" customWidth="1"/>
    <col min="8" max="8" width="20.7109375" customWidth="1"/>
  </cols>
  <sheetData>
    <row r="1" spans="1:8" ht="18.75" x14ac:dyDescent="0.3">
      <c r="A1" s="9" t="s">
        <v>96</v>
      </c>
      <c r="C1" s="39" t="s">
        <v>93</v>
      </c>
      <c r="D1" s="39" t="s">
        <v>93</v>
      </c>
      <c r="E1" s="40" t="s">
        <v>94</v>
      </c>
      <c r="F1" s="40" t="s">
        <v>94</v>
      </c>
      <c r="G1" s="40" t="s">
        <v>94</v>
      </c>
      <c r="H1" s="40" t="s">
        <v>94</v>
      </c>
    </row>
    <row r="2" spans="1:8" ht="18.75" x14ac:dyDescent="0.3">
      <c r="A2" s="9" t="s">
        <v>95</v>
      </c>
    </row>
    <row r="3" spans="1:8" ht="18.600000000000001" customHeight="1" x14ac:dyDescent="0.25">
      <c r="A3" s="16" t="s">
        <v>3</v>
      </c>
      <c r="B3" s="21" t="s">
        <v>49</v>
      </c>
      <c r="C3" s="18" t="s">
        <v>47</v>
      </c>
      <c r="D3" s="18" t="s">
        <v>48</v>
      </c>
      <c r="E3" s="21" t="s">
        <v>50</v>
      </c>
      <c r="F3" s="21" t="s">
        <v>51</v>
      </c>
      <c r="G3" s="21" t="s">
        <v>52</v>
      </c>
      <c r="H3" s="21" t="s">
        <v>5</v>
      </c>
    </row>
    <row r="4" spans="1:8" x14ac:dyDescent="0.25">
      <c r="A4" s="5">
        <v>1</v>
      </c>
      <c r="B4">
        <f t="shared" ref="B4:B35" si="0">IssueAge+A4-1</f>
        <v>40</v>
      </c>
      <c r="C4" s="1">
        <f>+Input!E5</f>
        <v>8.6399999999999999E-5</v>
      </c>
      <c r="D4" s="1">
        <f>+Input!F5</f>
        <v>1.1E-4</v>
      </c>
      <c r="E4" s="3">
        <f t="shared" ref="E4:E35" si="1">VLOOKUP($B4,BuhlmannMarginTable,VLOOKUP(100*CredibilityFactor,BuhlmannColumnNumber,3))</f>
        <v>0.127</v>
      </c>
      <c r="F4" s="3">
        <f t="shared" ref="F4:F35" si="2">VLOOKUP($B4,IndustryMarginTable,4)</f>
        <v>0.20399999999999999</v>
      </c>
      <c r="G4">
        <f t="shared" ref="G4:G35" si="3">IF(CredibilityFactor&lt;0.2,0,MAX(0,MIN(1,(GradeEnd-A4)/GradePeriod)))</f>
        <v>1</v>
      </c>
      <c r="H4" s="38">
        <f t="shared" ref="H4:H35" si="4">G4*C4*CompanyImproveFactor*(1+E4)+(1-G4)*D4*IndustryImproveFactor*(1+F4)</f>
        <v>9.324769865795233E-5</v>
      </c>
    </row>
    <row r="5" spans="1:8" x14ac:dyDescent="0.25">
      <c r="A5" s="5">
        <v>2</v>
      </c>
      <c r="B5">
        <f t="shared" si="0"/>
        <v>41</v>
      </c>
      <c r="C5" s="1">
        <f>+Input!E6</f>
        <v>1.3439999999999999E-4</v>
      </c>
      <c r="D5" s="1">
        <f>+Input!F6</f>
        <v>1.8000000000000001E-4</v>
      </c>
      <c r="E5" s="3">
        <f t="shared" si="1"/>
        <v>0.127</v>
      </c>
      <c r="F5" s="3">
        <f t="shared" si="2"/>
        <v>0.20399999999999999</v>
      </c>
      <c r="G5">
        <f t="shared" si="3"/>
        <v>1</v>
      </c>
      <c r="H5" s="38">
        <f t="shared" si="4"/>
        <v>1.4505197569014805E-4</v>
      </c>
    </row>
    <row r="6" spans="1:8" x14ac:dyDescent="0.25">
      <c r="A6" s="5">
        <v>3</v>
      </c>
      <c r="B6">
        <f t="shared" si="0"/>
        <v>42</v>
      </c>
      <c r="C6" s="1">
        <f>+Input!E7</f>
        <v>2.0159999999999999E-4</v>
      </c>
      <c r="D6" s="1">
        <f>+Input!F7</f>
        <v>2.7E-4</v>
      </c>
      <c r="E6" s="3">
        <f t="shared" si="1"/>
        <v>0.127</v>
      </c>
      <c r="F6" s="3">
        <f t="shared" si="2"/>
        <v>0.20399999999999999</v>
      </c>
      <c r="G6">
        <f t="shared" si="3"/>
        <v>1</v>
      </c>
      <c r="H6" s="38">
        <f t="shared" si="4"/>
        <v>2.1757796353522209E-4</v>
      </c>
    </row>
    <row r="7" spans="1:8" x14ac:dyDescent="0.25">
      <c r="A7" s="5">
        <v>4</v>
      </c>
      <c r="B7">
        <f t="shared" si="0"/>
        <v>43</v>
      </c>
      <c r="C7" s="1">
        <f>+Input!E8</f>
        <v>2.6879999999999997E-4</v>
      </c>
      <c r="D7" s="1">
        <f>+Input!F8</f>
        <v>3.5E-4</v>
      </c>
      <c r="E7" s="3">
        <f t="shared" si="1"/>
        <v>0.127</v>
      </c>
      <c r="F7" s="3">
        <f t="shared" si="2"/>
        <v>0.20399999999999999</v>
      </c>
      <c r="G7">
        <f t="shared" si="3"/>
        <v>1</v>
      </c>
      <c r="H7" s="38">
        <f t="shared" si="4"/>
        <v>2.901039513802961E-4</v>
      </c>
    </row>
    <row r="8" spans="1:8" x14ac:dyDescent="0.25">
      <c r="A8" s="5">
        <v>5</v>
      </c>
      <c r="B8">
        <f t="shared" si="0"/>
        <v>44</v>
      </c>
      <c r="C8" s="1">
        <f>+Input!E9</f>
        <v>3.2640000000000002E-4</v>
      </c>
      <c r="D8" s="1">
        <f>+Input!F9</f>
        <v>4.2999999999999999E-4</v>
      </c>
      <c r="E8" s="3">
        <f t="shared" si="1"/>
        <v>0.127</v>
      </c>
      <c r="F8" s="3">
        <f t="shared" si="2"/>
        <v>0.20399999999999999</v>
      </c>
      <c r="G8">
        <f t="shared" si="3"/>
        <v>1</v>
      </c>
      <c r="H8" s="38">
        <f t="shared" si="4"/>
        <v>3.5226908381893101E-4</v>
      </c>
    </row>
    <row r="9" spans="1:8" x14ac:dyDescent="0.25">
      <c r="A9" s="5">
        <v>6</v>
      </c>
      <c r="B9">
        <f t="shared" si="0"/>
        <v>45</v>
      </c>
      <c r="C9" s="1">
        <f>+Input!E10</f>
        <v>3.6480000000000003E-4</v>
      </c>
      <c r="D9" s="1">
        <f>+Input!F10</f>
        <v>4.8000000000000001E-4</v>
      </c>
      <c r="E9" s="3">
        <f t="shared" si="1"/>
        <v>0.127</v>
      </c>
      <c r="F9" s="3">
        <f t="shared" si="2"/>
        <v>0.20399999999999999</v>
      </c>
      <c r="G9">
        <f t="shared" si="3"/>
        <v>1</v>
      </c>
      <c r="H9" s="38">
        <f t="shared" si="4"/>
        <v>3.9371250544468762E-4</v>
      </c>
    </row>
    <row r="10" spans="1:8" x14ac:dyDescent="0.25">
      <c r="A10" s="5">
        <v>7</v>
      </c>
      <c r="B10">
        <f t="shared" si="0"/>
        <v>46</v>
      </c>
      <c r="C10" s="1">
        <f>+Input!E11</f>
        <v>3.9359999999999997E-4</v>
      </c>
      <c r="D10" s="1">
        <f>+Input!F11</f>
        <v>5.1999999999999995E-4</v>
      </c>
      <c r="E10" s="3">
        <f t="shared" si="1"/>
        <v>0.127</v>
      </c>
      <c r="F10" s="3">
        <f t="shared" si="2"/>
        <v>0.20200000000000001</v>
      </c>
      <c r="G10">
        <f t="shared" si="3"/>
        <v>1</v>
      </c>
      <c r="H10" s="38">
        <f t="shared" si="4"/>
        <v>4.2479507166400497E-4</v>
      </c>
    </row>
    <row r="11" spans="1:8" x14ac:dyDescent="0.25">
      <c r="A11" s="5">
        <v>8</v>
      </c>
      <c r="B11">
        <f t="shared" si="0"/>
        <v>47</v>
      </c>
      <c r="C11" s="1">
        <f>+Input!E12</f>
        <v>4.416E-4</v>
      </c>
      <c r="D11" s="1">
        <f>+Input!F12</f>
        <v>5.6999999999999998E-4</v>
      </c>
      <c r="E11" s="3">
        <f t="shared" si="1"/>
        <v>0.127</v>
      </c>
      <c r="F11" s="3">
        <f t="shared" si="2"/>
        <v>0.20200000000000001</v>
      </c>
      <c r="G11">
        <f t="shared" si="3"/>
        <v>1</v>
      </c>
      <c r="H11" s="38">
        <f t="shared" si="4"/>
        <v>4.7659934869620073E-4</v>
      </c>
    </row>
    <row r="12" spans="1:8" x14ac:dyDescent="0.25">
      <c r="A12" s="5">
        <v>9</v>
      </c>
      <c r="B12">
        <f t="shared" si="0"/>
        <v>48</v>
      </c>
      <c r="C12" s="1">
        <f>+Input!E13</f>
        <v>4.8959999999999997E-4</v>
      </c>
      <c r="D12" s="1">
        <f>+Input!F13</f>
        <v>6.4999999999999997E-4</v>
      </c>
      <c r="E12" s="3">
        <f t="shared" si="1"/>
        <v>0.125</v>
      </c>
      <c r="F12" s="3">
        <f t="shared" si="2"/>
        <v>0.2</v>
      </c>
      <c r="G12">
        <f t="shared" si="3"/>
        <v>1</v>
      </c>
      <c r="H12" s="38">
        <f t="shared" si="4"/>
        <v>5.2746590855762743E-4</v>
      </c>
    </row>
    <row r="13" spans="1:8" x14ac:dyDescent="0.25">
      <c r="A13" s="5">
        <v>10</v>
      </c>
      <c r="B13">
        <f t="shared" si="0"/>
        <v>49</v>
      </c>
      <c r="C13" s="1">
        <f>+Input!E14</f>
        <v>5.8559999999999992E-4</v>
      </c>
      <c r="D13" s="1">
        <f>+Input!F14</f>
        <v>7.6999999999999996E-4</v>
      </c>
      <c r="E13" s="3">
        <f t="shared" si="1"/>
        <v>0.125</v>
      </c>
      <c r="F13" s="3">
        <f t="shared" si="2"/>
        <v>0.2</v>
      </c>
      <c r="G13">
        <f t="shared" si="3"/>
        <v>1</v>
      </c>
      <c r="H13" s="38">
        <f t="shared" si="4"/>
        <v>6.308905965101033E-4</v>
      </c>
    </row>
    <row r="14" spans="1:8" x14ac:dyDescent="0.25">
      <c r="A14" s="19">
        <v>11</v>
      </c>
      <c r="B14">
        <f t="shared" si="0"/>
        <v>50</v>
      </c>
      <c r="C14" s="1">
        <f>+Input!E15</f>
        <v>6.8159999999999998E-4</v>
      </c>
      <c r="D14" s="1">
        <f>+Input!F15</f>
        <v>8.9999999999999998E-4</v>
      </c>
      <c r="E14" s="3">
        <f t="shared" si="1"/>
        <v>0.123</v>
      </c>
      <c r="F14" s="3">
        <f t="shared" si="2"/>
        <v>0.19800000000000001</v>
      </c>
      <c r="G14">
        <f t="shared" si="3"/>
        <v>1</v>
      </c>
      <c r="H14" s="38">
        <f t="shared" si="4"/>
        <v>7.3300983506797914E-4</v>
      </c>
    </row>
    <row r="15" spans="1:8" x14ac:dyDescent="0.25">
      <c r="A15" s="5">
        <v>12</v>
      </c>
      <c r="B15">
        <f t="shared" si="0"/>
        <v>51</v>
      </c>
      <c r="C15" s="1">
        <f>+Input!E16</f>
        <v>7.584E-4</v>
      </c>
      <c r="D15" s="1">
        <f>+Input!F16</f>
        <v>1.01E-3</v>
      </c>
      <c r="E15" s="3">
        <f t="shared" si="1"/>
        <v>0.123</v>
      </c>
      <c r="F15" s="3">
        <f t="shared" si="2"/>
        <v>0.19800000000000001</v>
      </c>
      <c r="G15">
        <f t="shared" si="3"/>
        <v>1</v>
      </c>
      <c r="H15" s="38">
        <f t="shared" si="4"/>
        <v>8.1560249254042751E-4</v>
      </c>
    </row>
    <row r="16" spans="1:8" x14ac:dyDescent="0.25">
      <c r="A16" s="5">
        <v>13</v>
      </c>
      <c r="B16">
        <f t="shared" si="0"/>
        <v>52</v>
      </c>
      <c r="C16" s="1">
        <f>+Input!E17</f>
        <v>8.4480000000000004E-4</v>
      </c>
      <c r="D16" s="1">
        <f>+Input!F17</f>
        <v>1.1199999999999999E-3</v>
      </c>
      <c r="E16" s="3">
        <f t="shared" si="1"/>
        <v>0.121</v>
      </c>
      <c r="F16" s="3">
        <f t="shared" si="2"/>
        <v>0.19600000000000001</v>
      </c>
      <c r="G16">
        <f t="shared" si="3"/>
        <v>1</v>
      </c>
      <c r="H16" s="38">
        <f t="shared" si="4"/>
        <v>9.0690121041207556E-4</v>
      </c>
    </row>
    <row r="17" spans="1:8" x14ac:dyDescent="0.25">
      <c r="A17" s="5">
        <v>14</v>
      </c>
      <c r="B17">
        <f t="shared" si="0"/>
        <v>53</v>
      </c>
      <c r="C17" s="1">
        <f>+Input!E18</f>
        <v>9.2159999999999996E-4</v>
      </c>
      <c r="D17" s="1">
        <f>+Input!F18</f>
        <v>1.2199999999999999E-3</v>
      </c>
      <c r="E17" s="3">
        <f t="shared" si="1"/>
        <v>0.121</v>
      </c>
      <c r="F17" s="3">
        <f t="shared" si="2"/>
        <v>0.19600000000000001</v>
      </c>
      <c r="G17">
        <f t="shared" si="3"/>
        <v>1</v>
      </c>
      <c r="H17" s="38">
        <f t="shared" si="4"/>
        <v>9.8934677499499125E-4</v>
      </c>
    </row>
    <row r="18" spans="1:8" x14ac:dyDescent="0.25">
      <c r="A18" s="5">
        <v>15</v>
      </c>
      <c r="B18">
        <f t="shared" si="0"/>
        <v>54</v>
      </c>
      <c r="C18" s="1">
        <f>+Input!E19</f>
        <v>1.008E-3</v>
      </c>
      <c r="D18" s="1">
        <f>+Input!F19</f>
        <v>1.34E-3</v>
      </c>
      <c r="E18" s="3">
        <f t="shared" si="1"/>
        <v>0.11899999999999999</v>
      </c>
      <c r="F18" s="3">
        <f t="shared" si="2"/>
        <v>0.192</v>
      </c>
      <c r="G18">
        <f t="shared" si="3"/>
        <v>1</v>
      </c>
      <c r="H18" s="38">
        <f t="shared" si="4"/>
        <v>1.0801674409756589E-3</v>
      </c>
    </row>
    <row r="19" spans="1:8" x14ac:dyDescent="0.25">
      <c r="A19" s="5">
        <v>16</v>
      </c>
      <c r="B19">
        <f t="shared" si="0"/>
        <v>55</v>
      </c>
      <c r="C19" s="1">
        <f>+Input!E20</f>
        <v>1.1136E-3</v>
      </c>
      <c r="D19" s="1">
        <f>+Input!F20</f>
        <v>1.48E-3</v>
      </c>
      <c r="E19" s="3">
        <f t="shared" si="1"/>
        <v>0.11899999999999999</v>
      </c>
      <c r="F19" s="3">
        <f t="shared" si="2"/>
        <v>0.192</v>
      </c>
      <c r="G19">
        <f t="shared" si="3"/>
        <v>1</v>
      </c>
      <c r="H19" s="38">
        <f t="shared" si="4"/>
        <v>1.1933278395540614E-3</v>
      </c>
    </row>
    <row r="20" spans="1:8" x14ac:dyDescent="0.25">
      <c r="A20" s="5">
        <v>17</v>
      </c>
      <c r="B20">
        <f t="shared" si="0"/>
        <v>56</v>
      </c>
      <c r="C20" s="1">
        <f>+Input!E21</f>
        <v>1.2384E-3</v>
      </c>
      <c r="D20" s="1">
        <f>+Input!F21</f>
        <v>1.66E-3</v>
      </c>
      <c r="E20" s="3">
        <f t="shared" si="1"/>
        <v>0.11700000000000001</v>
      </c>
      <c r="F20" s="3">
        <f t="shared" si="2"/>
        <v>0.189</v>
      </c>
      <c r="G20">
        <f t="shared" si="3"/>
        <v>0.9</v>
      </c>
      <c r="H20" s="38">
        <f t="shared" si="4"/>
        <v>1.385188193486233E-3</v>
      </c>
    </row>
    <row r="21" spans="1:8" x14ac:dyDescent="0.25">
      <c r="A21" s="5">
        <v>18</v>
      </c>
      <c r="B21">
        <f t="shared" si="0"/>
        <v>57</v>
      </c>
      <c r="C21" s="1">
        <f>+Input!E22</f>
        <v>1.4015999999999998E-3</v>
      </c>
      <c r="D21" s="1">
        <f>+Input!F22</f>
        <v>1.8699999999999999E-3</v>
      </c>
      <c r="E21" s="3">
        <f t="shared" si="1"/>
        <v>0.11700000000000001</v>
      </c>
      <c r="F21" s="3">
        <f t="shared" si="2"/>
        <v>0.189</v>
      </c>
      <c r="G21">
        <f t="shared" si="3"/>
        <v>0.8</v>
      </c>
      <c r="H21" s="38">
        <f t="shared" si="4"/>
        <v>1.6341655486968201E-3</v>
      </c>
    </row>
    <row r="22" spans="1:8" x14ac:dyDescent="0.25">
      <c r="A22" s="5">
        <v>19</v>
      </c>
      <c r="B22">
        <f t="shared" si="0"/>
        <v>58</v>
      </c>
      <c r="C22" s="1">
        <f>+Input!E23</f>
        <v>1.5743999999999999E-3</v>
      </c>
      <c r="D22" s="1">
        <f>+Input!F23</f>
        <v>2.1099999999999999E-3</v>
      </c>
      <c r="E22" s="3">
        <f t="shared" si="1"/>
        <v>0.115</v>
      </c>
      <c r="F22" s="3">
        <f t="shared" si="2"/>
        <v>0.185</v>
      </c>
      <c r="G22">
        <f t="shared" si="3"/>
        <v>0.7</v>
      </c>
      <c r="H22" s="38">
        <f t="shared" si="4"/>
        <v>1.9101154041386769E-3</v>
      </c>
    </row>
    <row r="23" spans="1:8" x14ac:dyDescent="0.25">
      <c r="A23" s="5">
        <v>20</v>
      </c>
      <c r="B23">
        <f t="shared" si="0"/>
        <v>59</v>
      </c>
      <c r="C23" s="1">
        <f>+Input!E24</f>
        <v>1.776E-3</v>
      </c>
      <c r="D23" s="1">
        <f>+Input!F24</f>
        <v>2.3900000000000002E-3</v>
      </c>
      <c r="E23" s="3">
        <f t="shared" si="1"/>
        <v>0.115</v>
      </c>
      <c r="F23" s="3">
        <f t="shared" si="2"/>
        <v>0.185</v>
      </c>
      <c r="G23">
        <f t="shared" si="3"/>
        <v>0.6</v>
      </c>
      <c r="H23" s="38">
        <f t="shared" si="4"/>
        <v>2.2453708092608597E-3</v>
      </c>
    </row>
    <row r="24" spans="1:8" x14ac:dyDescent="0.25">
      <c r="A24" s="5">
        <v>21</v>
      </c>
      <c r="B24">
        <f t="shared" si="0"/>
        <v>60</v>
      </c>
      <c r="C24" s="1">
        <f>+Input!E25</f>
        <v>1.9680000000000001E-3</v>
      </c>
      <c r="D24" s="1">
        <f>+Input!F25</f>
        <v>2.6700000000000001E-3</v>
      </c>
      <c r="E24" s="3">
        <f t="shared" si="1"/>
        <v>0.112</v>
      </c>
      <c r="F24" s="3">
        <f t="shared" si="2"/>
        <v>0.182</v>
      </c>
      <c r="G24">
        <f t="shared" si="3"/>
        <v>0.5</v>
      </c>
      <c r="H24" s="38">
        <f t="shared" si="4"/>
        <v>2.5905842635379145E-3</v>
      </c>
    </row>
    <row r="25" spans="1:8" x14ac:dyDescent="0.25">
      <c r="A25" s="5">
        <v>22</v>
      </c>
      <c r="B25">
        <f t="shared" si="0"/>
        <v>61</v>
      </c>
      <c r="C25" s="1">
        <f>+Input!E26</f>
        <v>2.1599999999999996E-3</v>
      </c>
      <c r="D25" s="1">
        <f>+Input!F26</f>
        <v>2.9199999999999999E-3</v>
      </c>
      <c r="E25" s="3">
        <f t="shared" si="1"/>
        <v>0.112</v>
      </c>
      <c r="F25" s="3">
        <f t="shared" si="2"/>
        <v>0.182</v>
      </c>
      <c r="G25">
        <f t="shared" si="3"/>
        <v>0.4</v>
      </c>
      <c r="H25" s="38">
        <f t="shared" si="4"/>
        <v>2.9446841686794761E-3</v>
      </c>
    </row>
    <row r="26" spans="1:8" x14ac:dyDescent="0.25">
      <c r="A26" s="5">
        <v>23</v>
      </c>
      <c r="B26">
        <f t="shared" si="0"/>
        <v>62</v>
      </c>
      <c r="C26" s="1">
        <f>+Input!E27</f>
        <v>2.3712E-3</v>
      </c>
      <c r="D26" s="1">
        <f>+Input!F27</f>
        <v>3.2100000000000002E-3</v>
      </c>
      <c r="E26" s="3">
        <f t="shared" si="1"/>
        <v>0.11</v>
      </c>
      <c r="F26" s="3">
        <f t="shared" si="2"/>
        <v>0.17799999999999999</v>
      </c>
      <c r="G26">
        <f t="shared" si="3"/>
        <v>0.3</v>
      </c>
      <c r="H26" s="38">
        <f t="shared" si="4"/>
        <v>3.3440134023818612E-3</v>
      </c>
    </row>
    <row r="27" spans="1:8" x14ac:dyDescent="0.25">
      <c r="A27" s="5">
        <v>24</v>
      </c>
      <c r="B27">
        <f t="shared" si="0"/>
        <v>63</v>
      </c>
      <c r="C27" s="1">
        <f>+Input!E28</f>
        <v>2.6112000000000002E-3</v>
      </c>
      <c r="D27" s="1">
        <f>+Input!F28</f>
        <v>3.5400000000000002E-3</v>
      </c>
      <c r="E27" s="3">
        <f t="shared" si="1"/>
        <v>0.11</v>
      </c>
      <c r="F27" s="3">
        <f t="shared" si="2"/>
        <v>0.17799999999999999</v>
      </c>
      <c r="G27">
        <f t="shared" si="3"/>
        <v>0.2</v>
      </c>
      <c r="H27" s="38">
        <f t="shared" si="4"/>
        <v>3.8167239638798173E-3</v>
      </c>
    </row>
    <row r="28" spans="1:8" x14ac:dyDescent="0.25">
      <c r="A28" s="5">
        <v>25</v>
      </c>
      <c r="B28">
        <f t="shared" si="0"/>
        <v>64</v>
      </c>
      <c r="C28" s="1">
        <f>+Input!E29</f>
        <v>2.8799999999999997E-3</v>
      </c>
      <c r="D28" s="1">
        <f>+Input!F29</f>
        <v>3.8999999999999998E-3</v>
      </c>
      <c r="E28" s="3">
        <f t="shared" si="1"/>
        <v>0.108</v>
      </c>
      <c r="F28" s="3">
        <f t="shared" si="2"/>
        <v>0.17399999999999999</v>
      </c>
      <c r="G28">
        <f t="shared" si="3"/>
        <v>0.1</v>
      </c>
      <c r="H28" s="38">
        <f t="shared" si="4"/>
        <v>4.3343024644413959E-3</v>
      </c>
    </row>
    <row r="29" spans="1:8" x14ac:dyDescent="0.25">
      <c r="A29" s="5">
        <v>26</v>
      </c>
      <c r="B29">
        <f t="shared" si="0"/>
        <v>65</v>
      </c>
      <c r="C29" s="1">
        <f>+Input!E30</f>
        <v>3.1584E-3</v>
      </c>
      <c r="D29" s="1">
        <f>+Input!F30</f>
        <v>4.3E-3</v>
      </c>
      <c r="E29" s="3">
        <f t="shared" si="1"/>
        <v>0.108</v>
      </c>
      <c r="F29" s="3">
        <f t="shared" si="2"/>
        <v>0.17399999999999999</v>
      </c>
      <c r="G29">
        <f t="shared" si="3"/>
        <v>0</v>
      </c>
      <c r="H29" s="38">
        <f t="shared" si="4"/>
        <v>4.9354652540406262E-3</v>
      </c>
    </row>
    <row r="30" spans="1:8" x14ac:dyDescent="0.25">
      <c r="A30" s="5">
        <v>27</v>
      </c>
      <c r="B30">
        <f t="shared" si="0"/>
        <v>66</v>
      </c>
      <c r="C30" s="1">
        <f>+Input!E31</f>
        <v>3.4655999999999997E-3</v>
      </c>
      <c r="D30" s="1">
        <f>+Input!F31</f>
        <v>4.7200000000000002E-3</v>
      </c>
      <c r="E30" s="3">
        <f t="shared" si="1"/>
        <v>0.105</v>
      </c>
      <c r="F30" s="3">
        <f t="shared" si="2"/>
        <v>0.16900000000000001</v>
      </c>
      <c r="G30">
        <f t="shared" si="3"/>
        <v>0</v>
      </c>
      <c r="H30" s="38">
        <f t="shared" si="4"/>
        <v>5.394460980728751E-3</v>
      </c>
    </row>
    <row r="31" spans="1:8" x14ac:dyDescent="0.25">
      <c r="A31" s="5">
        <v>28</v>
      </c>
      <c r="B31">
        <f t="shared" si="0"/>
        <v>67</v>
      </c>
      <c r="C31" s="1">
        <f>+Input!E32</f>
        <v>3.8016E-3</v>
      </c>
      <c r="D31" s="1">
        <f>+Input!F32</f>
        <v>5.1900000000000002E-3</v>
      </c>
      <c r="E31" s="3">
        <f t="shared" si="1"/>
        <v>0.105</v>
      </c>
      <c r="F31" s="3">
        <f t="shared" si="2"/>
        <v>0.16900000000000001</v>
      </c>
      <c r="G31">
        <f t="shared" si="3"/>
        <v>0</v>
      </c>
      <c r="H31" s="38">
        <f t="shared" si="4"/>
        <v>5.9316212902504701E-3</v>
      </c>
    </row>
    <row r="32" spans="1:8" x14ac:dyDescent="0.25">
      <c r="A32" s="5">
        <v>29</v>
      </c>
      <c r="B32">
        <f t="shared" si="0"/>
        <v>68</v>
      </c>
      <c r="C32" s="1">
        <f>+Input!E33</f>
        <v>4.1663999999999998E-3</v>
      </c>
      <c r="D32" s="1">
        <f>+Input!F33</f>
        <v>5.7200000000000003E-3</v>
      </c>
      <c r="E32" s="3">
        <f t="shared" si="1"/>
        <v>0.10199999999999999</v>
      </c>
      <c r="F32" s="3">
        <f t="shared" si="2"/>
        <v>0.16500000000000001</v>
      </c>
      <c r="G32">
        <f t="shared" si="3"/>
        <v>0</v>
      </c>
      <c r="H32" s="38">
        <f t="shared" si="4"/>
        <v>6.5149862049593771E-3</v>
      </c>
    </row>
    <row r="33" spans="1:8" x14ac:dyDescent="0.25">
      <c r="A33" s="5">
        <v>30</v>
      </c>
      <c r="B33">
        <f t="shared" si="0"/>
        <v>69</v>
      </c>
      <c r="C33" s="1">
        <f>+Input!E34</f>
        <v>4.5888000000000005E-3</v>
      </c>
      <c r="D33" s="1">
        <f>+Input!F34</f>
        <v>6.3299999999999997E-3</v>
      </c>
      <c r="E33" s="3">
        <f t="shared" si="1"/>
        <v>0.10199999999999999</v>
      </c>
      <c r="F33" s="3">
        <f t="shared" si="2"/>
        <v>0.16500000000000001</v>
      </c>
      <c r="G33">
        <f t="shared" si="3"/>
        <v>0</v>
      </c>
      <c r="H33" s="38">
        <f t="shared" si="4"/>
        <v>7.2097662023414069E-3</v>
      </c>
    </row>
    <row r="34" spans="1:8" x14ac:dyDescent="0.25">
      <c r="A34" s="5">
        <v>31</v>
      </c>
      <c r="B34">
        <f t="shared" si="0"/>
        <v>70</v>
      </c>
      <c r="C34" s="1">
        <f>+Input!E35</f>
        <v>5.0879999999999996E-3</v>
      </c>
      <c r="D34" s="1">
        <f>+Input!F35</f>
        <v>7.0400000000000003E-3</v>
      </c>
      <c r="E34" s="3">
        <f t="shared" si="1"/>
        <v>9.9000000000000005E-2</v>
      </c>
      <c r="F34" s="3">
        <f t="shared" si="2"/>
        <v>0.161</v>
      </c>
      <c r="G34">
        <f t="shared" si="3"/>
        <v>0</v>
      </c>
      <c r="H34" s="38">
        <f t="shared" si="4"/>
        <v>7.9909134198300012E-3</v>
      </c>
    </row>
    <row r="35" spans="1:8" x14ac:dyDescent="0.25">
      <c r="A35" s="5">
        <v>32</v>
      </c>
      <c r="B35">
        <f t="shared" si="0"/>
        <v>71</v>
      </c>
      <c r="C35" s="1">
        <f>+Input!E36</f>
        <v>5.6831999999999994E-3</v>
      </c>
      <c r="D35" s="1">
        <f>+Input!F36</f>
        <v>7.9000000000000008E-3</v>
      </c>
      <c r="E35" s="3">
        <f t="shared" si="1"/>
        <v>9.9000000000000005E-2</v>
      </c>
      <c r="F35" s="3">
        <f t="shared" si="2"/>
        <v>0.161</v>
      </c>
      <c r="G35">
        <f t="shared" si="3"/>
        <v>0</v>
      </c>
      <c r="H35" s="38">
        <f t="shared" si="4"/>
        <v>8.9670761387296901E-3</v>
      </c>
    </row>
    <row r="36" spans="1:8" x14ac:dyDescent="0.25">
      <c r="A36" s="5">
        <v>33</v>
      </c>
      <c r="B36">
        <f t="shared" ref="B36:B67" si="5">IssueAge+A36-1</f>
        <v>72</v>
      </c>
      <c r="C36" s="1">
        <f>+Input!E37</f>
        <v>6.3743999999999997E-3</v>
      </c>
      <c r="D36" s="1">
        <f>+Input!F37</f>
        <v>8.9099999999999995E-3</v>
      </c>
      <c r="E36" s="3">
        <f t="shared" ref="E36:E67" si="6">VLOOKUP($B36,BuhlmannMarginTable,VLOOKUP(100*CredibilityFactor,BuhlmannColumnNumber,3))</f>
        <v>9.7000000000000003E-2</v>
      </c>
      <c r="F36" s="3">
        <f t="shared" ref="F36:F67" si="7">VLOOKUP($B36,IndustryMarginTable,4)</f>
        <v>0.156</v>
      </c>
      <c r="G36">
        <f t="shared" ref="G36:G67" si="8">IF(CredibilityFactor&lt;0.2,0,MAX(0,MIN(1,(GradeEnd-A36)/GradePeriod)))</f>
        <v>0</v>
      </c>
      <c r="H36" s="38">
        <f t="shared" ref="H36:H67" si="9">G36*C36*CompanyImproveFactor*(1+E36)+(1-G36)*D36*IndustryImproveFactor*(1+F36)</f>
        <v>1.0069944672954374E-2</v>
      </c>
    </row>
    <row r="37" spans="1:8" x14ac:dyDescent="0.25">
      <c r="A37" s="5">
        <v>34</v>
      </c>
      <c r="B37">
        <f t="shared" si="5"/>
        <v>73</v>
      </c>
      <c r="C37" s="1">
        <f>+Input!E38</f>
        <v>7.1903999999999996E-3</v>
      </c>
      <c r="D37" s="1">
        <f>+Input!F38</f>
        <v>1.01E-2</v>
      </c>
      <c r="E37" s="3">
        <f t="shared" si="6"/>
        <v>9.7000000000000003E-2</v>
      </c>
      <c r="F37" s="3">
        <f t="shared" si="7"/>
        <v>0.156</v>
      </c>
      <c r="G37">
        <f t="shared" si="8"/>
        <v>0</v>
      </c>
      <c r="H37" s="38">
        <f t="shared" si="9"/>
        <v>1.1414864331856249E-2</v>
      </c>
    </row>
    <row r="38" spans="1:8" x14ac:dyDescent="0.25">
      <c r="A38" s="5">
        <v>35</v>
      </c>
      <c r="B38">
        <f t="shared" si="5"/>
        <v>74</v>
      </c>
      <c r="C38" s="1">
        <f>+Input!E39</f>
        <v>8.1311999999999999E-3</v>
      </c>
      <c r="D38" s="1">
        <f>+Input!F39</f>
        <v>1.149E-2</v>
      </c>
      <c r="E38" s="3">
        <f t="shared" si="6"/>
        <v>9.4E-2</v>
      </c>
      <c r="F38" s="3">
        <f t="shared" si="7"/>
        <v>0.151</v>
      </c>
      <c r="G38">
        <f t="shared" si="8"/>
        <v>0</v>
      </c>
      <c r="H38" s="38">
        <f t="shared" si="9"/>
        <v>1.2929653862769846E-2</v>
      </c>
    </row>
    <row r="39" spans="1:8" x14ac:dyDescent="0.25">
      <c r="A39" s="5">
        <v>36</v>
      </c>
      <c r="B39">
        <f t="shared" si="5"/>
        <v>75</v>
      </c>
      <c r="C39" s="1">
        <f>+Input!E40</f>
        <v>9.2064E-3</v>
      </c>
      <c r="D39" s="1">
        <f>+Input!F40</f>
        <v>1.3089999999999999E-2</v>
      </c>
      <c r="E39" s="3">
        <f t="shared" si="6"/>
        <v>9.4E-2</v>
      </c>
      <c r="F39" s="3">
        <f t="shared" si="7"/>
        <v>0.151</v>
      </c>
      <c r="G39">
        <f t="shared" si="8"/>
        <v>0</v>
      </c>
      <c r="H39" s="38">
        <f t="shared" si="9"/>
        <v>1.4730127855844845E-2</v>
      </c>
    </row>
    <row r="40" spans="1:8" x14ac:dyDescent="0.25">
      <c r="A40" s="5">
        <v>37</v>
      </c>
      <c r="B40">
        <f t="shared" si="5"/>
        <v>76</v>
      </c>
      <c r="C40" s="1">
        <f>+Input!E41</f>
        <v>1.0444800000000001E-2</v>
      </c>
      <c r="D40" s="1">
        <f>+Input!F41</f>
        <v>1.494E-2</v>
      </c>
      <c r="E40" s="3">
        <f t="shared" si="6"/>
        <v>0.09</v>
      </c>
      <c r="F40" s="3">
        <f t="shared" si="7"/>
        <v>0.14599999999999999</v>
      </c>
      <c r="G40">
        <f t="shared" si="8"/>
        <v>0</v>
      </c>
      <c r="H40" s="38">
        <f t="shared" si="9"/>
        <v>1.6738894086226877E-2</v>
      </c>
    </row>
    <row r="41" spans="1:8" x14ac:dyDescent="0.25">
      <c r="A41" s="5">
        <v>38</v>
      </c>
      <c r="B41">
        <f t="shared" si="5"/>
        <v>77</v>
      </c>
      <c r="C41" s="1">
        <f>+Input!E42</f>
        <v>1.1894399999999999E-2</v>
      </c>
      <c r="D41" s="1">
        <f>+Input!F42</f>
        <v>1.712E-2</v>
      </c>
      <c r="E41" s="3">
        <f t="shared" si="6"/>
        <v>0.09</v>
      </c>
      <c r="F41" s="3">
        <f t="shared" si="7"/>
        <v>0.14599999999999999</v>
      </c>
      <c r="G41">
        <f t="shared" si="8"/>
        <v>0</v>
      </c>
      <c r="H41" s="38">
        <f t="shared" si="9"/>
        <v>1.9181383317015001E-2</v>
      </c>
    </row>
    <row r="42" spans="1:8" x14ac:dyDescent="0.25">
      <c r="A42" s="5">
        <v>39</v>
      </c>
      <c r="B42">
        <f t="shared" si="5"/>
        <v>78</v>
      </c>
      <c r="C42" s="1">
        <f>+Input!E43</f>
        <v>1.3593600000000001E-2</v>
      </c>
      <c r="D42" s="1">
        <f>+Input!F43</f>
        <v>1.9709999999999998E-2</v>
      </c>
      <c r="E42" s="3">
        <f t="shared" si="6"/>
        <v>8.6999999999999994E-2</v>
      </c>
      <c r="F42" s="3">
        <f t="shared" si="7"/>
        <v>0.14099999999999999</v>
      </c>
      <c r="G42">
        <f t="shared" si="8"/>
        <v>0</v>
      </c>
      <c r="H42" s="38">
        <f t="shared" si="9"/>
        <v>2.1986890574719222E-2</v>
      </c>
    </row>
    <row r="43" spans="1:8" x14ac:dyDescent="0.25">
      <c r="A43" s="5">
        <v>40</v>
      </c>
      <c r="B43">
        <f t="shared" si="5"/>
        <v>79</v>
      </c>
      <c r="C43" s="1">
        <f>+Input!E44</f>
        <v>1.5647999999999999E-2</v>
      </c>
      <c r="D43" s="1">
        <f>+Input!F44</f>
        <v>2.2839999999999999E-2</v>
      </c>
      <c r="E43" s="3">
        <f t="shared" si="6"/>
        <v>8.6999999999999994E-2</v>
      </c>
      <c r="F43" s="3">
        <f t="shared" si="7"/>
        <v>0.14099999999999999</v>
      </c>
      <c r="G43">
        <f t="shared" si="8"/>
        <v>0</v>
      </c>
      <c r="H43" s="38">
        <f t="shared" si="9"/>
        <v>2.5478466805001879E-2</v>
      </c>
    </row>
    <row r="44" spans="1:8" x14ac:dyDescent="0.25">
      <c r="A44" s="5">
        <v>41</v>
      </c>
      <c r="B44">
        <f t="shared" si="5"/>
        <v>80</v>
      </c>
      <c r="C44" s="1">
        <f>+Input!E45</f>
        <v>1.8067199999999999E-2</v>
      </c>
      <c r="D44" s="1">
        <f>+Input!F45</f>
        <v>2.6530000000000001E-2</v>
      </c>
      <c r="E44" s="3">
        <f t="shared" si="6"/>
        <v>8.4000000000000005E-2</v>
      </c>
      <c r="F44" s="3">
        <f t="shared" si="7"/>
        <v>0.13600000000000001</v>
      </c>
      <c r="G44">
        <f t="shared" si="8"/>
        <v>0</v>
      </c>
      <c r="H44" s="38">
        <f t="shared" si="9"/>
        <v>2.9465046286497508E-2</v>
      </c>
    </row>
    <row r="45" spans="1:8" x14ac:dyDescent="0.25">
      <c r="A45" s="5">
        <v>42</v>
      </c>
      <c r="B45">
        <f t="shared" si="5"/>
        <v>81</v>
      </c>
      <c r="C45" s="1">
        <f>+Input!E46</f>
        <v>2.0639999999999999E-2</v>
      </c>
      <c r="D45" s="1">
        <f>+Input!F46</f>
        <v>3.048E-2</v>
      </c>
      <c r="E45" s="3">
        <f t="shared" si="6"/>
        <v>8.4000000000000005E-2</v>
      </c>
      <c r="F45" s="3">
        <f t="shared" si="7"/>
        <v>0.13600000000000001</v>
      </c>
      <c r="G45">
        <f t="shared" si="8"/>
        <v>0</v>
      </c>
      <c r="H45" s="38">
        <f t="shared" si="9"/>
        <v>3.3852039608460005E-2</v>
      </c>
    </row>
    <row r="46" spans="1:8" x14ac:dyDescent="0.25">
      <c r="A46" s="5">
        <v>43</v>
      </c>
      <c r="B46">
        <f t="shared" si="5"/>
        <v>82</v>
      </c>
      <c r="C46" s="1">
        <f>+Input!E47</f>
        <v>2.3299199999999999E-2</v>
      </c>
      <c r="D46" s="1">
        <f>+Input!F47</f>
        <v>3.4599999999999999E-2</v>
      </c>
      <c r="E46" s="3">
        <f t="shared" si="6"/>
        <v>8.1000000000000003E-2</v>
      </c>
      <c r="F46" s="3">
        <f t="shared" si="7"/>
        <v>0.13</v>
      </c>
      <c r="G46">
        <f t="shared" si="8"/>
        <v>0</v>
      </c>
      <c r="H46" s="38">
        <f t="shared" si="9"/>
        <v>3.822487629303125E-2</v>
      </c>
    </row>
    <row r="47" spans="1:8" x14ac:dyDescent="0.25">
      <c r="A47" s="5">
        <v>44</v>
      </c>
      <c r="B47">
        <f t="shared" si="5"/>
        <v>83</v>
      </c>
      <c r="C47" s="1">
        <f>+Input!E48</f>
        <v>2.6351999999999997E-2</v>
      </c>
      <c r="D47" s="1">
        <f>+Input!F48</f>
        <v>3.9359999999999999E-2</v>
      </c>
      <c r="E47" s="3">
        <f t="shared" si="6"/>
        <v>8.1000000000000003E-2</v>
      </c>
      <c r="F47" s="3">
        <f t="shared" si="7"/>
        <v>0.13</v>
      </c>
      <c r="G47">
        <f t="shared" si="8"/>
        <v>0</v>
      </c>
      <c r="H47" s="38">
        <f t="shared" si="9"/>
        <v>4.3483558696350004E-2</v>
      </c>
    </row>
    <row r="48" spans="1:8" x14ac:dyDescent="0.25">
      <c r="A48" s="5">
        <v>45</v>
      </c>
      <c r="B48">
        <f t="shared" si="5"/>
        <v>84</v>
      </c>
      <c r="C48" s="1">
        <f>+Input!E49</f>
        <v>3.0566400000000001E-2</v>
      </c>
      <c r="D48" s="1">
        <f>+Input!F49</f>
        <v>4.6010000000000002E-2</v>
      </c>
      <c r="E48" s="3">
        <f t="shared" si="6"/>
        <v>7.6999999999999999E-2</v>
      </c>
      <c r="F48" s="3">
        <f t="shared" si="7"/>
        <v>0.125</v>
      </c>
      <c r="G48">
        <f t="shared" si="8"/>
        <v>0</v>
      </c>
      <c r="H48" s="38">
        <f t="shared" si="9"/>
        <v>5.0605334749160166E-2</v>
      </c>
    </row>
    <row r="49" spans="1:8" x14ac:dyDescent="0.25">
      <c r="A49" s="5">
        <v>46</v>
      </c>
      <c r="B49">
        <f t="shared" si="5"/>
        <v>85</v>
      </c>
      <c r="C49" s="1">
        <f>+Input!E50</f>
        <v>3.5395200000000002E-2</v>
      </c>
      <c r="D49" s="1">
        <f>+Input!F50</f>
        <v>5.3670000000000002E-2</v>
      </c>
      <c r="E49" s="3">
        <f t="shared" si="6"/>
        <v>7.6999999999999999E-2</v>
      </c>
      <c r="F49" s="3">
        <f t="shared" si="7"/>
        <v>0.125</v>
      </c>
      <c r="G49">
        <f t="shared" si="8"/>
        <v>0</v>
      </c>
      <c r="H49" s="38">
        <f t="shared" si="9"/>
        <v>5.9030391566777356E-2</v>
      </c>
    </row>
    <row r="50" spans="1:8" x14ac:dyDescent="0.25">
      <c r="A50" s="5">
        <v>47</v>
      </c>
      <c r="B50">
        <f t="shared" si="5"/>
        <v>86</v>
      </c>
      <c r="C50" s="1">
        <f>+Input!E51</f>
        <v>4.0204799999999999E-2</v>
      </c>
      <c r="D50" s="1">
        <f>+Input!F51</f>
        <v>6.1280000000000001E-2</v>
      </c>
      <c r="E50" s="3">
        <f t="shared" si="6"/>
        <v>7.3999999999999996E-2</v>
      </c>
      <c r="F50" s="3">
        <f t="shared" si="7"/>
        <v>0.11899999999999999</v>
      </c>
      <c r="G50">
        <f t="shared" si="8"/>
        <v>0</v>
      </c>
      <c r="H50" s="38">
        <f t="shared" si="9"/>
        <v>6.7040985450052507E-2</v>
      </c>
    </row>
    <row r="51" spans="1:8" x14ac:dyDescent="0.25">
      <c r="A51" s="5">
        <v>48</v>
      </c>
      <c r="B51">
        <f t="shared" si="5"/>
        <v>87</v>
      </c>
      <c r="C51" s="1">
        <f>+Input!E52</f>
        <v>4.5705599999999999E-2</v>
      </c>
      <c r="D51" s="1">
        <f>+Input!F52</f>
        <v>7.0080000000000003E-2</v>
      </c>
      <c r="E51" s="3">
        <f t="shared" si="6"/>
        <v>7.3999999999999996E-2</v>
      </c>
      <c r="F51" s="3">
        <f t="shared" si="7"/>
        <v>0.11899999999999999</v>
      </c>
      <c r="G51">
        <f t="shared" si="8"/>
        <v>0</v>
      </c>
      <c r="H51" s="38">
        <f t="shared" si="9"/>
        <v>7.6668281010765019E-2</v>
      </c>
    </row>
    <row r="52" spans="1:8" x14ac:dyDescent="0.25">
      <c r="A52" s="5">
        <v>49</v>
      </c>
      <c r="B52">
        <f t="shared" si="5"/>
        <v>88</v>
      </c>
      <c r="C52" s="1">
        <f>+Input!E53</f>
        <v>5.1983999999999995E-2</v>
      </c>
      <c r="D52" s="1">
        <f>+Input!F53</f>
        <v>8.0130000000000007E-2</v>
      </c>
      <c r="E52" s="3">
        <f t="shared" si="6"/>
        <v>7.0000000000000007E-2</v>
      </c>
      <c r="F52" s="3">
        <f t="shared" si="7"/>
        <v>0.113</v>
      </c>
      <c r="G52">
        <f t="shared" si="8"/>
        <v>0</v>
      </c>
      <c r="H52" s="38">
        <f t="shared" si="9"/>
        <v>8.7193046766646423E-2</v>
      </c>
    </row>
    <row r="53" spans="1:8" x14ac:dyDescent="0.25">
      <c r="A53" s="5">
        <v>50</v>
      </c>
      <c r="B53">
        <f t="shared" si="5"/>
        <v>89</v>
      </c>
      <c r="C53" s="1">
        <f>+Input!E54</f>
        <v>5.8895999999999997E-2</v>
      </c>
      <c r="D53" s="1">
        <f>+Input!F54</f>
        <v>9.1289999999999996E-2</v>
      </c>
      <c r="E53" s="3">
        <f t="shared" si="6"/>
        <v>7.0000000000000007E-2</v>
      </c>
      <c r="F53" s="3">
        <f t="shared" si="7"/>
        <v>0.113</v>
      </c>
      <c r="G53">
        <f t="shared" si="8"/>
        <v>0</v>
      </c>
      <c r="H53" s="38">
        <f t="shared" si="9"/>
        <v>9.933674328375329E-2</v>
      </c>
    </row>
    <row r="54" spans="1:8" x14ac:dyDescent="0.25">
      <c r="A54" s="5">
        <v>51</v>
      </c>
      <c r="B54">
        <f t="shared" si="5"/>
        <v>90</v>
      </c>
      <c r="C54" s="1">
        <f>+Input!E55</f>
        <v>6.6383999999999999E-2</v>
      </c>
      <c r="D54" s="1">
        <f>+Input!F55</f>
        <v>0.10345</v>
      </c>
      <c r="E54" s="3">
        <f t="shared" si="6"/>
        <v>6.6000000000000003E-2</v>
      </c>
      <c r="F54" s="3">
        <f t="shared" si="7"/>
        <v>0.107</v>
      </c>
      <c r="G54">
        <f t="shared" si="8"/>
        <v>0</v>
      </c>
      <c r="H54" s="38">
        <f t="shared" si="9"/>
        <v>0.11196174591879611</v>
      </c>
    </row>
    <row r="55" spans="1:8" x14ac:dyDescent="0.25">
      <c r="A55" s="5">
        <v>52</v>
      </c>
      <c r="B55">
        <f t="shared" si="5"/>
        <v>91</v>
      </c>
      <c r="C55" s="1">
        <f>+Input!E56</f>
        <v>7.4428800000000003E-2</v>
      </c>
      <c r="D55" s="1">
        <f>+Input!F56</f>
        <v>0.11661000000000001</v>
      </c>
      <c r="E55" s="3">
        <f t="shared" si="6"/>
        <v>6.6000000000000003E-2</v>
      </c>
      <c r="F55" s="3">
        <f t="shared" si="7"/>
        <v>0.107</v>
      </c>
      <c r="G55">
        <f t="shared" si="8"/>
        <v>0</v>
      </c>
      <c r="H55" s="38">
        <f t="shared" si="9"/>
        <v>0.12620453544312049</v>
      </c>
    </row>
    <row r="56" spans="1:8" x14ac:dyDescent="0.25">
      <c r="A56" s="5">
        <v>53</v>
      </c>
      <c r="B56">
        <f t="shared" si="5"/>
        <v>92</v>
      </c>
      <c r="C56" s="1">
        <f>+Input!E57</f>
        <v>8.3107199999999992E-2</v>
      </c>
      <c r="D56" s="1">
        <f>+Input!F57</f>
        <v>0.13095999999999999</v>
      </c>
      <c r="E56" s="3">
        <f t="shared" si="6"/>
        <v>6.2E-2</v>
      </c>
      <c r="F56" s="3">
        <f t="shared" si="7"/>
        <v>0.10100000000000001</v>
      </c>
      <c r="G56">
        <f t="shared" si="8"/>
        <v>0</v>
      </c>
      <c r="H56" s="38">
        <f t="shared" si="9"/>
        <v>0.14096702412062626</v>
      </c>
    </row>
    <row r="57" spans="1:8" x14ac:dyDescent="0.25">
      <c r="A57" s="5">
        <v>54</v>
      </c>
      <c r="B57">
        <f t="shared" si="5"/>
        <v>93</v>
      </c>
      <c r="C57" s="1">
        <f>+Input!E58</f>
        <v>9.2236799999999994E-2</v>
      </c>
      <c r="D57" s="1">
        <f>+Input!F58</f>
        <v>0.14621000000000001</v>
      </c>
      <c r="E57" s="3">
        <f t="shared" si="6"/>
        <v>6.2E-2</v>
      </c>
      <c r="F57" s="3">
        <f t="shared" si="7"/>
        <v>0.10100000000000001</v>
      </c>
      <c r="G57">
        <f t="shared" si="8"/>
        <v>0</v>
      </c>
      <c r="H57" s="38">
        <f t="shared" si="9"/>
        <v>0.15738231976692707</v>
      </c>
    </row>
    <row r="58" spans="1:8" x14ac:dyDescent="0.25">
      <c r="A58" s="5">
        <v>55</v>
      </c>
      <c r="B58">
        <f t="shared" si="5"/>
        <v>94</v>
      </c>
      <c r="C58" s="1">
        <f>+Input!E59</f>
        <v>0.1017888</v>
      </c>
      <c r="D58" s="1">
        <f>+Input!F59</f>
        <v>0.16247</v>
      </c>
      <c r="E58" s="3">
        <f t="shared" si="6"/>
        <v>5.8000000000000003E-2</v>
      </c>
      <c r="F58" s="3">
        <f t="shared" si="7"/>
        <v>9.4E-2</v>
      </c>
      <c r="G58">
        <f t="shared" si="8"/>
        <v>0</v>
      </c>
      <c r="H58" s="38">
        <f t="shared" si="9"/>
        <v>0.17377289995789286</v>
      </c>
    </row>
    <row r="59" spans="1:8" x14ac:dyDescent="0.25">
      <c r="A59" s="5">
        <v>56</v>
      </c>
      <c r="B59">
        <f t="shared" si="5"/>
        <v>95</v>
      </c>
      <c r="C59" s="1">
        <f>+Input!E60</f>
        <v>0.1127808</v>
      </c>
      <c r="D59" s="1">
        <f>+Input!F60</f>
        <v>0.18074000000000001</v>
      </c>
      <c r="E59" s="3">
        <f t="shared" si="6"/>
        <v>5.8000000000000003E-2</v>
      </c>
      <c r="F59" s="3">
        <f t="shared" si="7"/>
        <v>9.4E-2</v>
      </c>
      <c r="G59">
        <f t="shared" si="8"/>
        <v>0</v>
      </c>
      <c r="H59" s="38">
        <f t="shared" si="9"/>
        <v>0.19331392834609193</v>
      </c>
    </row>
    <row r="60" spans="1:8" x14ac:dyDescent="0.25">
      <c r="A60" s="5">
        <v>57</v>
      </c>
      <c r="B60">
        <f t="shared" si="5"/>
        <v>96</v>
      </c>
      <c r="C60" s="1">
        <f>+Input!E61</f>
        <v>0.12559680000000001</v>
      </c>
      <c r="D60" s="1">
        <f>+Input!F61</f>
        <v>0.20127</v>
      </c>
      <c r="E60" s="3">
        <f t="shared" si="6"/>
        <v>5.3999999999999999E-2</v>
      </c>
      <c r="F60" s="3">
        <f t="shared" si="7"/>
        <v>8.7999999999999995E-2</v>
      </c>
      <c r="G60">
        <f t="shared" si="8"/>
        <v>0</v>
      </c>
      <c r="H60" s="38">
        <f t="shared" si="9"/>
        <v>0.21409153118907004</v>
      </c>
    </row>
    <row r="61" spans="1:8" x14ac:dyDescent="0.25">
      <c r="A61" s="5">
        <v>58</v>
      </c>
      <c r="B61">
        <f t="shared" si="5"/>
        <v>97</v>
      </c>
      <c r="C61" s="1">
        <f>+Input!E62</f>
        <v>0.13961280000000001</v>
      </c>
      <c r="D61" s="1">
        <f>+Input!F62</f>
        <v>0.22373999999999999</v>
      </c>
      <c r="E61" s="3">
        <f t="shared" si="6"/>
        <v>5.3999999999999999E-2</v>
      </c>
      <c r="F61" s="3">
        <f t="shared" si="7"/>
        <v>8.7999999999999995E-2</v>
      </c>
      <c r="G61">
        <f t="shared" si="8"/>
        <v>0</v>
      </c>
      <c r="H61" s="38">
        <f t="shared" si="9"/>
        <v>0.23799294076734007</v>
      </c>
    </row>
    <row r="62" spans="1:8" x14ac:dyDescent="0.25">
      <c r="A62" s="5">
        <v>59</v>
      </c>
      <c r="B62">
        <f t="shared" si="5"/>
        <v>98</v>
      </c>
      <c r="C62" s="1">
        <f>+Input!E63</f>
        <v>0.1547616</v>
      </c>
      <c r="D62" s="1">
        <f>+Input!F63</f>
        <v>0.24801999999999999</v>
      </c>
      <c r="E62" s="3">
        <f t="shared" si="6"/>
        <v>0.05</v>
      </c>
      <c r="F62" s="3">
        <f t="shared" si="7"/>
        <v>8.1000000000000003E-2</v>
      </c>
      <c r="G62">
        <f t="shared" si="8"/>
        <v>0</v>
      </c>
      <c r="H62" s="38">
        <f t="shared" si="9"/>
        <v>0.26212228393962905</v>
      </c>
    </row>
    <row r="63" spans="1:8" x14ac:dyDescent="0.25">
      <c r="A63" s="5">
        <v>60</v>
      </c>
      <c r="B63">
        <f t="shared" si="5"/>
        <v>99</v>
      </c>
      <c r="C63" s="1">
        <f>+Input!E64</f>
        <v>0.17084160000000001</v>
      </c>
      <c r="D63" s="1">
        <f>+Input!F64</f>
        <v>0.27378999999999998</v>
      </c>
      <c r="E63" s="3">
        <f t="shared" si="6"/>
        <v>0.05</v>
      </c>
      <c r="F63" s="3">
        <f t="shared" si="7"/>
        <v>8.1000000000000003E-2</v>
      </c>
      <c r="G63">
        <f t="shared" si="8"/>
        <v>0</v>
      </c>
      <c r="H63" s="38">
        <f t="shared" si="9"/>
        <v>0.28935755229348858</v>
      </c>
    </row>
    <row r="64" spans="1:8" x14ac:dyDescent="0.25">
      <c r="A64" s="5">
        <v>61</v>
      </c>
      <c r="B64">
        <f t="shared" si="5"/>
        <v>100</v>
      </c>
      <c r="C64" s="1">
        <f>+Input!E65</f>
        <v>0.1867104</v>
      </c>
      <c r="D64" s="1">
        <f>+Input!F65</f>
        <v>0.29920999999999998</v>
      </c>
      <c r="E64" s="3">
        <f t="shared" si="6"/>
        <v>4.5999999999999999E-2</v>
      </c>
      <c r="F64" s="3">
        <f t="shared" si="7"/>
        <v>7.3999999999999996E-2</v>
      </c>
      <c r="G64">
        <f t="shared" si="8"/>
        <v>0</v>
      </c>
      <c r="H64" s="38">
        <f t="shared" si="9"/>
        <v>0.31417522285219412</v>
      </c>
    </row>
    <row r="65" spans="1:8" x14ac:dyDescent="0.25">
      <c r="A65" s="5">
        <v>62</v>
      </c>
      <c r="B65">
        <f t="shared" si="5"/>
        <v>101</v>
      </c>
      <c r="C65" s="1">
        <f>+Input!E66</f>
        <v>0.2016384</v>
      </c>
      <c r="D65" s="1">
        <f>+Input!F66</f>
        <v>0.32313999999999998</v>
      </c>
      <c r="E65" s="3">
        <f t="shared" si="6"/>
        <v>4.5999999999999999E-2</v>
      </c>
      <c r="F65" s="3">
        <f t="shared" si="7"/>
        <v>7.3999999999999996E-2</v>
      </c>
      <c r="G65">
        <f t="shared" si="8"/>
        <v>0</v>
      </c>
      <c r="H65" s="38">
        <f t="shared" si="9"/>
        <v>0.33930210057303573</v>
      </c>
    </row>
    <row r="66" spans="1:8" x14ac:dyDescent="0.25">
      <c r="A66" s="5">
        <v>63</v>
      </c>
      <c r="B66">
        <f t="shared" si="5"/>
        <v>102</v>
      </c>
      <c r="C66" s="1">
        <f>+Input!E67</f>
        <v>0.21651839999999997</v>
      </c>
      <c r="D66" s="1">
        <f>+Input!F67</f>
        <v>0.34698000000000001</v>
      </c>
      <c r="E66" s="3">
        <f t="shared" si="6"/>
        <v>4.2000000000000003E-2</v>
      </c>
      <c r="F66" s="3">
        <f t="shared" si="7"/>
        <v>6.7000000000000004E-2</v>
      </c>
      <c r="G66">
        <f t="shared" si="8"/>
        <v>0</v>
      </c>
      <c r="H66" s="38">
        <f t="shared" si="9"/>
        <v>0.36195985737783098</v>
      </c>
    </row>
    <row r="67" spans="1:8" x14ac:dyDescent="0.25">
      <c r="A67" s="5">
        <v>64</v>
      </c>
      <c r="B67">
        <f t="shared" si="5"/>
        <v>103</v>
      </c>
      <c r="C67" s="1">
        <f>+Input!E68</f>
        <v>0.2311008</v>
      </c>
      <c r="D67" s="1">
        <f>+Input!F68</f>
        <v>0.37036000000000002</v>
      </c>
      <c r="E67" s="3">
        <f t="shared" si="6"/>
        <v>4.2000000000000003E-2</v>
      </c>
      <c r="F67" s="3">
        <f t="shared" si="7"/>
        <v>6.7000000000000004E-2</v>
      </c>
      <c r="G67">
        <f t="shared" si="8"/>
        <v>0</v>
      </c>
      <c r="H67" s="38">
        <f t="shared" si="9"/>
        <v>0.38634922121866822</v>
      </c>
    </row>
    <row r="68" spans="1:8" x14ac:dyDescent="0.25">
      <c r="A68" s="5">
        <v>65</v>
      </c>
      <c r="B68">
        <f t="shared" ref="B68:B84" si="10">IssueAge+A68-1</f>
        <v>104</v>
      </c>
      <c r="C68" s="1">
        <f>+Input!E69</f>
        <v>0.24518400000000001</v>
      </c>
      <c r="D68" s="1">
        <f>+Input!F69</f>
        <v>0.39291999999999999</v>
      </c>
      <c r="E68" s="3">
        <f t="shared" ref="E68:E84" si="11">VLOOKUP($B68,BuhlmannMarginTable,VLOOKUP(100*CredibilityFactor,BuhlmannColumnNumber,3))</f>
        <v>3.6999999999999998E-2</v>
      </c>
      <c r="F68" s="3">
        <f t="shared" ref="F68:F84" si="12">VLOOKUP($B68,IndustryMarginTable,4)</f>
        <v>0.06</v>
      </c>
      <c r="G68">
        <f t="shared" ref="G68:G84" si="13">IF(CredibilityFactor&lt;0.2,0,MAX(0,MIN(1,(GradeEnd-A68)/GradePeriod)))</f>
        <v>0</v>
      </c>
      <c r="H68" s="38">
        <f t="shared" ref="H68:H99" si="14">G68*C68*CompanyImproveFactor*(1+E68)+(1-G68)*D68*IndustryImproveFactor*(1+F68)</f>
        <v>0.40719416585608759</v>
      </c>
    </row>
    <row r="69" spans="1:8" x14ac:dyDescent="0.25">
      <c r="A69" s="5">
        <v>66</v>
      </c>
      <c r="B69">
        <f t="shared" si="10"/>
        <v>105</v>
      </c>
      <c r="C69" s="1">
        <f>+Input!E70</f>
        <v>0.25852799999999998</v>
      </c>
      <c r="D69" s="1">
        <f>+Input!F70</f>
        <v>0.4143</v>
      </c>
      <c r="E69" s="3">
        <f t="shared" si="11"/>
        <v>3.6999999999999998E-2</v>
      </c>
      <c r="F69" s="3">
        <f t="shared" si="12"/>
        <v>0.06</v>
      </c>
      <c r="G69">
        <f t="shared" si="13"/>
        <v>0</v>
      </c>
      <c r="H69" s="38">
        <f t="shared" si="14"/>
        <v>0.42935086764271885</v>
      </c>
    </row>
    <row r="70" spans="1:8" x14ac:dyDescent="0.25">
      <c r="A70" s="5">
        <v>67</v>
      </c>
      <c r="B70">
        <f t="shared" si="10"/>
        <v>106</v>
      </c>
      <c r="C70" s="1">
        <f>+Input!E71</f>
        <v>0.27089279999999999</v>
      </c>
      <c r="D70" s="1">
        <f>+Input!F71</f>
        <v>0.43413000000000002</v>
      </c>
      <c r="E70" s="3">
        <f t="shared" si="11"/>
        <v>3.3000000000000002E-2</v>
      </c>
      <c r="F70" s="3">
        <f t="shared" si="12"/>
        <v>5.2999999999999999E-2</v>
      </c>
      <c r="G70">
        <f t="shared" si="13"/>
        <v>0</v>
      </c>
      <c r="H70" s="38">
        <f t="shared" si="14"/>
        <v>0.44693021430721835</v>
      </c>
    </row>
    <row r="71" spans="1:8" x14ac:dyDescent="0.25">
      <c r="A71" s="5">
        <v>68</v>
      </c>
      <c r="B71">
        <f t="shared" si="10"/>
        <v>107</v>
      </c>
      <c r="C71" s="1">
        <f>+Input!E72</f>
        <v>0.28207679999999996</v>
      </c>
      <c r="D71" s="1">
        <f>+Input!F72</f>
        <v>0.45205000000000001</v>
      </c>
      <c r="E71" s="3">
        <f t="shared" si="11"/>
        <v>3.3000000000000002E-2</v>
      </c>
      <c r="F71" s="3">
        <f t="shared" si="12"/>
        <v>5.2999999999999999E-2</v>
      </c>
      <c r="G71">
        <f t="shared" si="13"/>
        <v>0</v>
      </c>
      <c r="H71" s="38">
        <f t="shared" si="14"/>
        <v>0.4653785810185383</v>
      </c>
    </row>
    <row r="72" spans="1:8" x14ac:dyDescent="0.25">
      <c r="A72" s="5">
        <v>69</v>
      </c>
      <c r="B72">
        <f t="shared" si="10"/>
        <v>108</v>
      </c>
      <c r="C72" s="1">
        <f>+Input!E73</f>
        <v>0.29183999999999999</v>
      </c>
      <c r="D72" s="1">
        <f>+Input!F73</f>
        <v>0.46768999999999999</v>
      </c>
      <c r="E72" s="3">
        <f t="shared" si="11"/>
        <v>3.3000000000000002E-2</v>
      </c>
      <c r="F72" s="3">
        <f t="shared" si="12"/>
        <v>5.2999999999999999E-2</v>
      </c>
      <c r="G72">
        <f t="shared" si="13"/>
        <v>0</v>
      </c>
      <c r="H72" s="38">
        <f t="shared" si="14"/>
        <v>0.48147972250096271</v>
      </c>
    </row>
    <row r="73" spans="1:8" x14ac:dyDescent="0.25">
      <c r="A73" s="5">
        <v>70</v>
      </c>
      <c r="B73">
        <f t="shared" si="10"/>
        <v>109</v>
      </c>
      <c r="C73" s="1">
        <f>+Input!E74</f>
        <v>0.2999424</v>
      </c>
      <c r="D73" s="1">
        <f>+Input!F74</f>
        <v>0.48068</v>
      </c>
      <c r="E73" s="3">
        <f t="shared" si="11"/>
        <v>3.3000000000000002E-2</v>
      </c>
      <c r="F73" s="3">
        <f t="shared" si="12"/>
        <v>5.2999999999999999E-2</v>
      </c>
      <c r="G73">
        <f t="shared" si="13"/>
        <v>0</v>
      </c>
      <c r="H73" s="38">
        <f t="shared" si="14"/>
        <v>0.49485272939717068</v>
      </c>
    </row>
    <row r="74" spans="1:8" x14ac:dyDescent="0.25">
      <c r="A74" s="5">
        <v>71</v>
      </c>
      <c r="B74">
        <f t="shared" si="10"/>
        <v>110</v>
      </c>
      <c r="C74" s="1">
        <f>+Input!E75</f>
        <v>0.30616319999999997</v>
      </c>
      <c r="D74" s="1">
        <f>+Input!F75</f>
        <v>0.49064999999999998</v>
      </c>
      <c r="E74" s="3">
        <f t="shared" si="11"/>
        <v>3.3000000000000002E-2</v>
      </c>
      <c r="F74" s="3">
        <f t="shared" si="12"/>
        <v>5.2999999999999999E-2</v>
      </c>
      <c r="G74">
        <f t="shared" si="13"/>
        <v>0</v>
      </c>
      <c r="H74" s="38">
        <f t="shared" si="14"/>
        <v>0.50511669234984147</v>
      </c>
    </row>
    <row r="75" spans="1:8" x14ac:dyDescent="0.25">
      <c r="A75" s="5">
        <v>72</v>
      </c>
      <c r="B75">
        <f t="shared" si="10"/>
        <v>111</v>
      </c>
      <c r="C75" s="1">
        <f>+Input!E76</f>
        <v>0.31027199999999999</v>
      </c>
      <c r="D75" s="1">
        <f>+Input!F76</f>
        <v>0.49723000000000001</v>
      </c>
      <c r="E75" s="3">
        <f t="shared" si="11"/>
        <v>3.3000000000000002E-2</v>
      </c>
      <c r="F75" s="3">
        <f t="shared" si="12"/>
        <v>5.2999999999999999E-2</v>
      </c>
      <c r="G75">
        <f t="shared" si="13"/>
        <v>0</v>
      </c>
      <c r="H75" s="38">
        <f t="shared" si="14"/>
        <v>0.51189070200165432</v>
      </c>
    </row>
    <row r="76" spans="1:8" x14ac:dyDescent="0.25">
      <c r="A76" s="5">
        <v>73</v>
      </c>
      <c r="B76">
        <f t="shared" si="10"/>
        <v>112</v>
      </c>
      <c r="C76" s="1">
        <f>+Input!E77</f>
        <v>0.312</v>
      </c>
      <c r="D76" s="1">
        <f>+Input!F77</f>
        <v>0.5</v>
      </c>
      <c r="E76" s="3">
        <f t="shared" si="11"/>
        <v>3.3000000000000002E-2</v>
      </c>
      <c r="F76" s="3">
        <f t="shared" si="12"/>
        <v>5.2999999999999999E-2</v>
      </c>
      <c r="G76">
        <f t="shared" si="13"/>
        <v>0</v>
      </c>
      <c r="H76" s="38">
        <f t="shared" si="14"/>
        <v>0.51474237475781259</v>
      </c>
    </row>
    <row r="77" spans="1:8" x14ac:dyDescent="0.25">
      <c r="A77" s="5">
        <v>74</v>
      </c>
      <c r="B77">
        <f t="shared" si="10"/>
        <v>113</v>
      </c>
      <c r="C77" s="1">
        <f>+Input!E78</f>
        <v>0.312</v>
      </c>
      <c r="D77" s="1">
        <f>+Input!F78</f>
        <v>0.5</v>
      </c>
      <c r="E77" s="3">
        <f t="shared" si="11"/>
        <v>3.3000000000000002E-2</v>
      </c>
      <c r="F77" s="3">
        <f t="shared" si="12"/>
        <v>5.2999999999999999E-2</v>
      </c>
      <c r="G77">
        <f t="shared" si="13"/>
        <v>0</v>
      </c>
      <c r="H77" s="38">
        <f t="shared" si="14"/>
        <v>0.51474237475781259</v>
      </c>
    </row>
    <row r="78" spans="1:8" x14ac:dyDescent="0.25">
      <c r="A78" s="5">
        <v>75</v>
      </c>
      <c r="B78">
        <f t="shared" si="10"/>
        <v>114</v>
      </c>
      <c r="C78" s="1">
        <f>+Input!E79</f>
        <v>0.312</v>
      </c>
      <c r="D78" s="1">
        <f>+Input!F79</f>
        <v>0.5</v>
      </c>
      <c r="E78" s="3">
        <f t="shared" si="11"/>
        <v>3.3000000000000002E-2</v>
      </c>
      <c r="F78" s="3">
        <f t="shared" si="12"/>
        <v>5.2999999999999999E-2</v>
      </c>
      <c r="G78">
        <f t="shared" si="13"/>
        <v>0</v>
      </c>
      <c r="H78" s="38">
        <f t="shared" si="14"/>
        <v>0.51474237475781259</v>
      </c>
    </row>
    <row r="79" spans="1:8" x14ac:dyDescent="0.25">
      <c r="A79" s="5">
        <v>76</v>
      </c>
      <c r="B79">
        <f t="shared" si="10"/>
        <v>115</v>
      </c>
      <c r="C79" s="1">
        <f>+Input!E80</f>
        <v>0.312</v>
      </c>
      <c r="D79" s="1">
        <f>+Input!F80</f>
        <v>0.5</v>
      </c>
      <c r="E79" s="3">
        <f t="shared" si="11"/>
        <v>3.3000000000000002E-2</v>
      </c>
      <c r="F79" s="3">
        <f t="shared" si="12"/>
        <v>5.2999999999999999E-2</v>
      </c>
      <c r="G79">
        <f t="shared" si="13"/>
        <v>0</v>
      </c>
      <c r="H79" s="38">
        <f t="shared" si="14"/>
        <v>0.51474237475781259</v>
      </c>
    </row>
    <row r="80" spans="1:8" x14ac:dyDescent="0.25">
      <c r="A80" s="5">
        <f>+A79+1</f>
        <v>77</v>
      </c>
      <c r="B80">
        <f t="shared" si="10"/>
        <v>116</v>
      </c>
      <c r="C80" s="1">
        <f>+Input!E81</f>
        <v>0.312</v>
      </c>
      <c r="D80" s="1">
        <f>+Input!F81</f>
        <v>0.5</v>
      </c>
      <c r="E80" s="3">
        <f t="shared" si="11"/>
        <v>3.3000000000000002E-2</v>
      </c>
      <c r="F80" s="3">
        <f t="shared" si="12"/>
        <v>5.2999999999999999E-2</v>
      </c>
      <c r="G80">
        <f t="shared" si="13"/>
        <v>0</v>
      </c>
      <c r="H80" s="38">
        <f t="shared" si="14"/>
        <v>0.51474237475781259</v>
      </c>
    </row>
    <row r="81" spans="1:8" x14ac:dyDescent="0.25">
      <c r="A81" s="5">
        <f>+A80+1</f>
        <v>78</v>
      </c>
      <c r="B81">
        <f t="shared" si="10"/>
        <v>117</v>
      </c>
      <c r="C81" s="1">
        <f>+Input!E82</f>
        <v>0.312</v>
      </c>
      <c r="D81" s="1">
        <f>+Input!F82</f>
        <v>0.5</v>
      </c>
      <c r="E81" s="3">
        <f t="shared" si="11"/>
        <v>3.3000000000000002E-2</v>
      </c>
      <c r="F81" s="3">
        <f t="shared" si="12"/>
        <v>5.2999999999999999E-2</v>
      </c>
      <c r="G81">
        <f t="shared" si="13"/>
        <v>0</v>
      </c>
      <c r="H81" s="38">
        <f t="shared" si="14"/>
        <v>0.51474237475781259</v>
      </c>
    </row>
    <row r="82" spans="1:8" x14ac:dyDescent="0.25">
      <c r="A82" s="5">
        <f>+A81+1</f>
        <v>79</v>
      </c>
      <c r="B82">
        <f t="shared" si="10"/>
        <v>118</v>
      </c>
      <c r="C82" s="1">
        <f>+Input!E83</f>
        <v>0.312</v>
      </c>
      <c r="D82" s="1">
        <f>+Input!F83</f>
        <v>0.5</v>
      </c>
      <c r="E82" s="3">
        <f t="shared" si="11"/>
        <v>3.3000000000000002E-2</v>
      </c>
      <c r="F82" s="3">
        <f t="shared" si="12"/>
        <v>5.2999999999999999E-2</v>
      </c>
      <c r="G82">
        <f t="shared" si="13"/>
        <v>0</v>
      </c>
      <c r="H82" s="38">
        <f t="shared" si="14"/>
        <v>0.51474237475781259</v>
      </c>
    </row>
    <row r="83" spans="1:8" x14ac:dyDescent="0.25">
      <c r="A83" s="5">
        <f>+A82+1</f>
        <v>80</v>
      </c>
      <c r="B83">
        <f t="shared" si="10"/>
        <v>119</v>
      </c>
      <c r="C83" s="1">
        <f>+Input!E84</f>
        <v>0.312</v>
      </c>
      <c r="D83" s="1">
        <f>+Input!F84</f>
        <v>0.5</v>
      </c>
      <c r="E83" s="3">
        <f t="shared" si="11"/>
        <v>3.3000000000000002E-2</v>
      </c>
      <c r="F83" s="3">
        <f t="shared" si="12"/>
        <v>5.2999999999999999E-2</v>
      </c>
      <c r="G83">
        <f t="shared" si="13"/>
        <v>0</v>
      </c>
      <c r="H83" s="38">
        <f t="shared" si="14"/>
        <v>0.51474237475781259</v>
      </c>
    </row>
    <row r="84" spans="1:8" x14ac:dyDescent="0.25">
      <c r="A84" s="5">
        <f>+A83+1</f>
        <v>81</v>
      </c>
      <c r="B84">
        <f t="shared" si="10"/>
        <v>120</v>
      </c>
      <c r="C84" s="1">
        <f>+Input!E85</f>
        <v>0.312</v>
      </c>
      <c r="D84" s="1">
        <f>+Input!F85</f>
        <v>0.5</v>
      </c>
      <c r="E84" s="3">
        <f t="shared" si="11"/>
        <v>3.3000000000000002E-2</v>
      </c>
      <c r="F84" s="3">
        <f t="shared" si="12"/>
        <v>5.2999999999999999E-2</v>
      </c>
      <c r="G84">
        <f t="shared" si="13"/>
        <v>0</v>
      </c>
      <c r="H84" s="38">
        <f t="shared" si="14"/>
        <v>0.51474237475781259</v>
      </c>
    </row>
    <row r="85" spans="1:8" x14ac:dyDescent="0.25">
      <c r="A85" s="5"/>
      <c r="B85" s="5"/>
    </row>
    <row r="86" spans="1:8" x14ac:dyDescent="0.25">
      <c r="A86" s="5"/>
      <c r="B86" s="5"/>
    </row>
    <row r="87" spans="1:8" x14ac:dyDescent="0.25">
      <c r="A87" s="5"/>
      <c r="B87" s="5"/>
    </row>
    <row r="88" spans="1:8" x14ac:dyDescent="0.25">
      <c r="A88" s="5"/>
      <c r="B88" s="5"/>
    </row>
    <row r="89" spans="1:8" x14ac:dyDescent="0.25">
      <c r="A89" s="5"/>
      <c r="B89" s="5"/>
    </row>
    <row r="90" spans="1:8" x14ac:dyDescent="0.25">
      <c r="A90" s="5"/>
      <c r="B90" s="5"/>
    </row>
    <row r="91" spans="1:8" x14ac:dyDescent="0.25">
      <c r="A91" s="5"/>
      <c r="B91" s="5"/>
    </row>
    <row r="92" spans="1:8" x14ac:dyDescent="0.25">
      <c r="A92" s="5"/>
      <c r="B92" s="5"/>
    </row>
    <row r="93" spans="1:8" x14ac:dyDescent="0.25">
      <c r="A93" s="5"/>
      <c r="B93" s="5"/>
    </row>
    <row r="94" spans="1:8" x14ac:dyDescent="0.25">
      <c r="A94" s="5"/>
      <c r="B94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5"/>
  <sheetViews>
    <sheetView workbookViewId="0"/>
  </sheetViews>
  <sheetFormatPr defaultRowHeight="15" x14ac:dyDescent="0.25"/>
  <cols>
    <col min="1" max="1" width="18.140625" customWidth="1"/>
  </cols>
  <sheetData>
    <row r="1" spans="1:1" x14ac:dyDescent="0.25">
      <c r="A1" t="s">
        <v>6</v>
      </c>
    </row>
    <row r="2" spans="1:1" x14ac:dyDescent="0.25">
      <c r="A2" t="s">
        <v>7</v>
      </c>
    </row>
    <row r="4" spans="1:1" x14ac:dyDescent="0.25">
      <c r="A4" t="s">
        <v>84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16</vt:i4>
      </vt:variant>
    </vt:vector>
  </HeadingPairs>
  <TitlesOfParts>
    <vt:vector size="23" baseType="lpstr">
      <vt:lpstr>Notes</vt:lpstr>
      <vt:lpstr>Input</vt:lpstr>
      <vt:lpstr>Margin</vt:lpstr>
      <vt:lpstr>GradeTable</vt:lpstr>
      <vt:lpstr>Calcs</vt:lpstr>
      <vt:lpstr>Mortality</vt:lpstr>
      <vt:lpstr>Menu</vt:lpstr>
      <vt:lpstr>BenefitPeriod</vt:lpstr>
      <vt:lpstr>BuhlmannColumnNumber</vt:lpstr>
      <vt:lpstr>BuhlmannMarginTable</vt:lpstr>
      <vt:lpstr>CompanyImproveFactor</vt:lpstr>
      <vt:lpstr>CredibilityChoice</vt:lpstr>
      <vt:lpstr>CredibilityFactor</vt:lpstr>
      <vt:lpstr>CredibilityMethod</vt:lpstr>
      <vt:lpstr>GradeBegin</vt:lpstr>
      <vt:lpstr>GradeEnd</vt:lpstr>
      <vt:lpstr>GradePeriod</vt:lpstr>
      <vt:lpstr>GradingTable</vt:lpstr>
      <vt:lpstr>IndustryImproveFactor</vt:lpstr>
      <vt:lpstr>IndustryMarginTable</vt:lpstr>
      <vt:lpstr>IssueAge</vt:lpstr>
      <vt:lpstr>SufficientDataPeriod</vt:lpstr>
      <vt:lpstr>YesNo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2016-04-25T21:39:32Z</dcterms:modified>
</cp:coreProperties>
</file>