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M:\Education\Academic Initiatives\CAE\Application Forms\2018\"/>
    </mc:Choice>
  </mc:AlternateContent>
  <xr:revisionPtr revIDLastSave="0" documentId="10_ncr:100000_{A3797708-8361-4741-83CE-F3E275E0E99B}" xr6:coauthVersionLast="31" xr6:coauthVersionMax="31" xr10:uidLastSave="{00000000-0000-0000-0000-000000000000}"/>
  <bookViews>
    <workbookView xWindow="0" yWindow="0" windowWidth="21600" windowHeight="9135" xr2:uid="{00000000-000D-0000-FFFF-FFFF00000000}"/>
  </bookViews>
  <sheets>
    <sheet name="P" sheetId="3" r:id="rId1"/>
    <sheet name="FM" sheetId="2" r:id="rId2"/>
    <sheet name="LTAM" sheetId="6" r:id="rId3"/>
    <sheet name="IFM" sheetId="4" r:id="rId4"/>
    <sheet name="STAM" sheetId="5" r:id="rId5"/>
    <sheet name="SRM" sheetId="8" r:id="rId6"/>
  </sheets>
  <definedNames>
    <definedName name="_xlnm.Print_Area" localSheetId="1">FM!$A$1:$F$69</definedName>
    <definedName name="_xlnm.Print_Titles" localSheetId="1">FM!$1:$4</definedName>
    <definedName name="_xlnm.Print_Titles" localSheetId="2">LTAM!$1:$4</definedName>
    <definedName name="_xlnm.Print_Titles" localSheetId="5">SRM!$1:$5</definedName>
    <definedName name="_xlnm.Print_Titles" localSheetId="4">STAM!$1:$5</definedName>
  </definedNames>
  <calcPr calcId="179017"/>
</workbook>
</file>

<file path=xl/calcChain.xml><?xml version="1.0" encoding="utf-8"?>
<calcChain xmlns="http://schemas.openxmlformats.org/spreadsheetml/2006/main">
  <c r="E19" i="3" l="1"/>
  <c r="C46" i="8" l="1"/>
  <c r="C47" i="8"/>
  <c r="C48" i="8"/>
  <c r="C49" i="8"/>
  <c r="C45" i="8"/>
  <c r="E38" i="8"/>
  <c r="E39" i="8"/>
  <c r="E40" i="8"/>
  <c r="E41" i="8"/>
  <c r="E42" i="8"/>
  <c r="C38" i="8"/>
  <c r="C39" i="8"/>
  <c r="C40" i="8"/>
  <c r="C41" i="8"/>
  <c r="C42" i="8"/>
  <c r="C37" i="8"/>
  <c r="C33" i="8"/>
  <c r="C34" i="8"/>
  <c r="C32" i="8"/>
  <c r="C28" i="8"/>
  <c r="C29" i="8"/>
  <c r="C27" i="8"/>
  <c r="E24" i="8"/>
  <c r="E23" i="8"/>
  <c r="E22" i="8"/>
  <c r="E21" i="8"/>
  <c r="E20" i="8"/>
  <c r="E19" i="8"/>
  <c r="E18" i="8"/>
  <c r="E17" i="8"/>
  <c r="E16" i="8"/>
  <c r="E14" i="8"/>
  <c r="E13" i="8"/>
  <c r="C13" i="8"/>
  <c r="C14" i="8"/>
  <c r="C16" i="8"/>
  <c r="C17" i="8"/>
  <c r="C18" i="8"/>
  <c r="C19" i="8"/>
  <c r="C20" i="8"/>
  <c r="C21" i="8"/>
  <c r="C22" i="8"/>
  <c r="C23" i="8"/>
  <c r="C24" i="8"/>
  <c r="C12" i="8"/>
  <c r="C8" i="8"/>
  <c r="C9" i="8"/>
  <c r="C7" i="8"/>
  <c r="E49" i="8"/>
  <c r="E48" i="8"/>
  <c r="E47" i="8"/>
  <c r="E46" i="8"/>
  <c r="E45" i="8"/>
  <c r="E37" i="8"/>
  <c r="E34" i="8"/>
  <c r="E33" i="8"/>
  <c r="E32" i="8"/>
  <c r="E29" i="8"/>
  <c r="E28" i="8"/>
  <c r="E27" i="8"/>
  <c r="E12" i="8"/>
  <c r="E9" i="8"/>
  <c r="E8" i="8"/>
  <c r="E7" i="8"/>
  <c r="E71" i="5"/>
  <c r="E70" i="5"/>
  <c r="E69" i="5"/>
  <c r="E68" i="5"/>
  <c r="E67" i="5"/>
  <c r="E65" i="5"/>
  <c r="C71" i="5"/>
  <c r="C70" i="5"/>
  <c r="C69" i="5"/>
  <c r="C68" i="5"/>
  <c r="C67" i="5"/>
  <c r="C65" i="5"/>
  <c r="C64" i="5"/>
  <c r="E58" i="5"/>
  <c r="C59" i="5"/>
  <c r="C60" i="5"/>
  <c r="C61" i="5"/>
  <c r="C58" i="5"/>
  <c r="E55" i="5"/>
  <c r="E54" i="5"/>
  <c r="E53" i="5"/>
  <c r="E52" i="5"/>
  <c r="E51" i="5"/>
  <c r="C52" i="5"/>
  <c r="C53" i="5"/>
  <c r="C54" i="5"/>
  <c r="C55" i="5"/>
  <c r="C51" i="5"/>
  <c r="E48" i="5"/>
  <c r="E47" i="5"/>
  <c r="E46" i="5"/>
  <c r="E45" i="5"/>
  <c r="E44" i="5"/>
  <c r="E43" i="5"/>
  <c r="E42" i="5"/>
  <c r="C48" i="5"/>
  <c r="C47" i="5"/>
  <c r="C46" i="5"/>
  <c r="C44" i="5"/>
  <c r="C43" i="5"/>
  <c r="C42" i="5"/>
  <c r="C41" i="5"/>
  <c r="C38" i="5"/>
  <c r="C37" i="5"/>
  <c r="E34" i="5"/>
  <c r="C33" i="5"/>
  <c r="C34" i="5"/>
  <c r="C32" i="5"/>
  <c r="E29" i="5"/>
  <c r="C25" i="5"/>
  <c r="C26" i="5"/>
  <c r="C27" i="5"/>
  <c r="C28" i="5"/>
  <c r="C29" i="5"/>
  <c r="C24" i="5"/>
  <c r="E21" i="5"/>
  <c r="C17" i="5"/>
  <c r="C18" i="5"/>
  <c r="C19" i="5"/>
  <c r="C20" i="5"/>
  <c r="C21" i="5"/>
  <c r="C16" i="5"/>
  <c r="E13" i="5"/>
  <c r="E7" i="5"/>
  <c r="C8" i="5"/>
  <c r="C9" i="5"/>
  <c r="C10" i="5"/>
  <c r="C11" i="5"/>
  <c r="C12" i="5"/>
  <c r="C13" i="5"/>
  <c r="C7" i="5"/>
  <c r="E48" i="6"/>
  <c r="E47" i="6"/>
  <c r="E46" i="6"/>
  <c r="E45" i="6"/>
  <c r="E44" i="6"/>
  <c r="E43" i="6"/>
  <c r="E42" i="6"/>
  <c r="E41" i="6"/>
  <c r="C42" i="6"/>
  <c r="C43" i="6"/>
  <c r="C44" i="6"/>
  <c r="C45" i="6"/>
  <c r="C46" i="6"/>
  <c r="C47" i="6"/>
  <c r="C48" i="6"/>
  <c r="C41" i="6"/>
  <c r="E38" i="6"/>
  <c r="E37" i="6"/>
  <c r="E36" i="6"/>
  <c r="E35" i="6"/>
  <c r="C36" i="6"/>
  <c r="C37" i="6"/>
  <c r="C38" i="6"/>
  <c r="C35" i="6"/>
  <c r="E32" i="6"/>
  <c r="C30" i="6"/>
  <c r="C31" i="6"/>
  <c r="C32" i="6"/>
  <c r="C29" i="6"/>
  <c r="E29" i="6"/>
  <c r="C25" i="6"/>
  <c r="C26" i="6"/>
  <c r="C24" i="6"/>
  <c r="E21" i="6"/>
  <c r="E20" i="6"/>
  <c r="E19" i="6"/>
  <c r="E18" i="6"/>
  <c r="E17" i="6"/>
  <c r="E16" i="6"/>
  <c r="E15" i="6"/>
  <c r="E14" i="6"/>
  <c r="E13" i="6"/>
  <c r="E12" i="6"/>
  <c r="E11" i="6"/>
  <c r="C12" i="6"/>
  <c r="C13" i="6"/>
  <c r="C14" i="6"/>
  <c r="C15" i="6"/>
  <c r="C16" i="6"/>
  <c r="C17" i="6"/>
  <c r="C18" i="6"/>
  <c r="C19" i="6"/>
  <c r="C20" i="6"/>
  <c r="C21" i="6"/>
  <c r="C11" i="6"/>
  <c r="C7" i="6"/>
  <c r="C8" i="6"/>
  <c r="C6" i="6"/>
  <c r="C7" i="4"/>
  <c r="E109" i="4"/>
  <c r="E108" i="4"/>
  <c r="E107" i="4"/>
  <c r="E106" i="4"/>
  <c r="E104" i="4"/>
  <c r="E103" i="4"/>
  <c r="E101" i="4"/>
  <c r="E100" i="4"/>
  <c r="E99" i="4"/>
  <c r="C107" i="4"/>
  <c r="C108" i="4"/>
  <c r="C109" i="4"/>
  <c r="C106" i="4"/>
  <c r="C104" i="4"/>
  <c r="C103" i="4"/>
  <c r="C100" i="4"/>
  <c r="C101" i="4"/>
  <c r="C99" i="4"/>
  <c r="E95" i="4"/>
  <c r="E94" i="4"/>
  <c r="E93" i="4"/>
  <c r="E91" i="4"/>
  <c r="E90" i="4"/>
  <c r="E89" i="4"/>
  <c r="C95" i="4"/>
  <c r="C94" i="4"/>
  <c r="C93" i="4"/>
  <c r="C91" i="4"/>
  <c r="C90" i="4"/>
  <c r="C89" i="4"/>
  <c r="E85" i="4"/>
  <c r="E84" i="4"/>
  <c r="E83" i="4"/>
  <c r="E81" i="4"/>
  <c r="E80" i="4"/>
  <c r="E79" i="4"/>
  <c r="C85" i="4"/>
  <c r="C84" i="4"/>
  <c r="C83" i="4"/>
  <c r="C81" i="4"/>
  <c r="C80" i="4"/>
  <c r="C79" i="4"/>
  <c r="E75" i="4"/>
  <c r="E74" i="4"/>
  <c r="E73" i="4"/>
  <c r="E71" i="4"/>
  <c r="E70" i="4"/>
  <c r="E69" i="4"/>
  <c r="E67" i="4"/>
  <c r="E66" i="4"/>
  <c r="E65" i="4"/>
  <c r="E64" i="4"/>
  <c r="C74" i="4"/>
  <c r="C75" i="4"/>
  <c r="C73" i="4"/>
  <c r="C70" i="4"/>
  <c r="C71" i="4"/>
  <c r="C69" i="4"/>
  <c r="C65" i="4"/>
  <c r="C66" i="4"/>
  <c r="C67" i="4"/>
  <c r="C64" i="4"/>
  <c r="E60" i="4"/>
  <c r="E59" i="4"/>
  <c r="E57" i="4"/>
  <c r="E56" i="4"/>
  <c r="E55" i="4"/>
  <c r="E54" i="4"/>
  <c r="C60" i="4"/>
  <c r="C59" i="4"/>
  <c r="C55" i="4"/>
  <c r="C56" i="4"/>
  <c r="C57" i="4"/>
  <c r="C54" i="4"/>
  <c r="C52" i="4"/>
  <c r="C51" i="4"/>
  <c r="E54" i="2"/>
  <c r="C54" i="2"/>
  <c r="C39" i="2"/>
  <c r="C40" i="2"/>
  <c r="C41" i="2"/>
  <c r="C42" i="2"/>
  <c r="C43" i="2"/>
  <c r="C38" i="2"/>
  <c r="C36" i="2"/>
  <c r="C30" i="2"/>
  <c r="C31" i="2"/>
  <c r="C32" i="2"/>
  <c r="C33" i="2"/>
  <c r="C29" i="2"/>
  <c r="C27" i="2"/>
  <c r="C22" i="2"/>
  <c r="C23" i="2"/>
  <c r="C24" i="2"/>
  <c r="C21" i="2"/>
  <c r="C19" i="2"/>
  <c r="C52" i="8" l="1"/>
  <c r="E52" i="8"/>
  <c r="E1" i="8" s="1"/>
  <c r="E2" i="8" s="1"/>
  <c r="C46" i="4"/>
  <c r="C47" i="4"/>
  <c r="E46" i="4"/>
  <c r="C45" i="4"/>
  <c r="C43" i="4"/>
  <c r="C42" i="4"/>
  <c r="E37" i="4"/>
  <c r="E33" i="4"/>
  <c r="C38" i="4"/>
  <c r="C37" i="4"/>
  <c r="C35" i="4"/>
  <c r="C34" i="4"/>
  <c r="C33" i="4"/>
  <c r="C29" i="4"/>
  <c r="C28" i="4"/>
  <c r="C26" i="4"/>
  <c r="C25" i="4"/>
  <c r="C20" i="4"/>
  <c r="C21" i="4"/>
  <c r="C19" i="4"/>
  <c r="C17" i="4"/>
  <c r="C16" i="4"/>
  <c r="C11" i="4"/>
  <c r="C12" i="4"/>
  <c r="C10" i="4"/>
  <c r="C8" i="4"/>
  <c r="C112" i="4" s="1"/>
  <c r="E58" i="2"/>
  <c r="C58" i="2"/>
  <c r="C59" i="2"/>
  <c r="C60" i="2"/>
  <c r="C61" i="2"/>
  <c r="C62" i="2"/>
  <c r="C57" i="2"/>
  <c r="C53" i="2"/>
  <c r="E50" i="2"/>
  <c r="E46" i="2"/>
  <c r="C49" i="2"/>
  <c r="C50" i="2"/>
  <c r="C48" i="2"/>
  <c r="C46" i="2"/>
  <c r="E36" i="2"/>
  <c r="E7" i="2"/>
  <c r="E6" i="2"/>
  <c r="E19" i="2"/>
  <c r="E12" i="2"/>
  <c r="C15" i="2"/>
  <c r="C16" i="2"/>
  <c r="C14" i="2"/>
  <c r="C12" i="2"/>
  <c r="C7" i="2"/>
  <c r="C8" i="2"/>
  <c r="C9" i="2"/>
  <c r="C6" i="2"/>
  <c r="B35" i="3"/>
  <c r="C25" i="3" s="1"/>
  <c r="C10" i="3" l="1"/>
  <c r="C15" i="3"/>
  <c r="C18" i="3"/>
  <c r="C32" i="3"/>
  <c r="C28" i="3"/>
  <c r="C6" i="3"/>
  <c r="C9" i="3"/>
  <c r="C21" i="3"/>
  <c r="C17" i="3"/>
  <c r="C31" i="3"/>
  <c r="C27" i="3"/>
  <c r="C16" i="3"/>
  <c r="C12" i="3"/>
  <c r="C8" i="3"/>
  <c r="C20" i="3"/>
  <c r="C30" i="3"/>
  <c r="C26" i="3"/>
  <c r="C11" i="3"/>
  <c r="C7" i="3"/>
  <c r="C19" i="3"/>
  <c r="C24" i="3"/>
  <c r="C29" i="3"/>
  <c r="C64" i="2"/>
  <c r="E52" i="4"/>
  <c r="E51" i="4"/>
  <c r="E47" i="4"/>
  <c r="E45" i="4"/>
  <c r="E43" i="4"/>
  <c r="E42" i="4"/>
  <c r="E38" i="4"/>
  <c r="E35" i="4"/>
  <c r="E34" i="4"/>
  <c r="E29" i="4"/>
  <c r="E28" i="4"/>
  <c r="E26" i="4"/>
  <c r="E25" i="4"/>
  <c r="E12" i="4"/>
  <c r="E11" i="4"/>
  <c r="E10" i="4"/>
  <c r="E8" i="4"/>
  <c r="E7" i="4"/>
  <c r="E57" i="2"/>
  <c r="E53" i="2"/>
  <c r="E25" i="6" l="1"/>
  <c r="E26" i="6"/>
  <c r="E8" i="6"/>
  <c r="E7" i="6"/>
  <c r="E6" i="6"/>
  <c r="E31" i="6"/>
  <c r="E30" i="6"/>
  <c r="E24" i="6"/>
  <c r="E32" i="3"/>
  <c r="E31" i="3"/>
  <c r="E30" i="3"/>
  <c r="E29" i="3"/>
  <c r="E28" i="3"/>
  <c r="E27" i="3"/>
  <c r="E26" i="3"/>
  <c r="E25" i="3"/>
  <c r="E24" i="3"/>
  <c r="E21" i="3"/>
  <c r="E20" i="3"/>
  <c r="E18" i="3"/>
  <c r="E17" i="3"/>
  <c r="E16" i="3"/>
  <c r="E15" i="3"/>
  <c r="E12" i="3"/>
  <c r="E11" i="3"/>
  <c r="E10" i="3"/>
  <c r="E9" i="3"/>
  <c r="E8" i="3"/>
  <c r="E7" i="3"/>
  <c r="E6" i="3"/>
  <c r="E62" i="2"/>
  <c r="E61" i="2"/>
  <c r="E60" i="2"/>
  <c r="E59" i="2"/>
  <c r="E49" i="2"/>
  <c r="E48" i="2"/>
  <c r="E43" i="2"/>
  <c r="E42" i="2"/>
  <c r="E41" i="2"/>
  <c r="E40" i="2"/>
  <c r="E39" i="2"/>
  <c r="E38" i="2"/>
  <c r="E33" i="2"/>
  <c r="E32" i="2"/>
  <c r="E31" i="2"/>
  <c r="E30" i="2"/>
  <c r="E29" i="2"/>
  <c r="E27" i="2"/>
  <c r="E24" i="2"/>
  <c r="E23" i="2"/>
  <c r="E22" i="2"/>
  <c r="E21" i="2"/>
  <c r="E16" i="2"/>
  <c r="E15" i="2"/>
  <c r="E14" i="2"/>
  <c r="E9" i="2"/>
  <c r="E8" i="2"/>
  <c r="E21" i="4"/>
  <c r="E20" i="4"/>
  <c r="E19" i="4"/>
  <c r="E17" i="4"/>
  <c r="E16" i="4"/>
  <c r="E112" i="4" s="1"/>
  <c r="E64" i="5"/>
  <c r="E61" i="5"/>
  <c r="E60" i="5"/>
  <c r="E59" i="5"/>
  <c r="E41" i="5"/>
  <c r="E38" i="5"/>
  <c r="E37" i="5"/>
  <c r="E33" i="5"/>
  <c r="E32" i="5"/>
  <c r="E28" i="5"/>
  <c r="E27" i="5"/>
  <c r="E26" i="5"/>
  <c r="E25" i="5"/>
  <c r="E24" i="5"/>
  <c r="E20" i="5"/>
  <c r="E19" i="5"/>
  <c r="E18" i="5"/>
  <c r="E17" i="5"/>
  <c r="E16" i="5"/>
  <c r="E12" i="5"/>
  <c r="E11" i="5"/>
  <c r="E10" i="5"/>
  <c r="E9" i="5"/>
  <c r="E8" i="5"/>
  <c r="E64" i="2" l="1"/>
  <c r="C52" i="6"/>
  <c r="E52" i="6"/>
  <c r="E1" i="6" s="1"/>
  <c r="E2" i="6" s="1"/>
  <c r="E74" i="5"/>
  <c r="E1" i="5" s="1"/>
  <c r="C74" i="5"/>
  <c r="E1" i="4" l="1"/>
  <c r="E2" i="4" s="1"/>
  <c r="E2" i="5"/>
  <c r="E1" i="2"/>
  <c r="E34" i="3"/>
  <c r="E1" i="3" s="1"/>
  <c r="E2" i="3" s="1"/>
  <c r="C34" i="3"/>
  <c r="E2" i="2" l="1"/>
</calcChain>
</file>

<file path=xl/sharedStrings.xml><?xml version="1.0" encoding="utf-8"?>
<sst xmlns="http://schemas.openxmlformats.org/spreadsheetml/2006/main" count="375" uniqueCount="324">
  <si>
    <t>Weights</t>
  </si>
  <si>
    <t>TOTAL</t>
  </si>
  <si>
    <t>Total</t>
  </si>
  <si>
    <t xml:space="preserve">Exam P </t>
  </si>
  <si>
    <t>Instructions</t>
  </si>
  <si>
    <t>School total</t>
  </si>
  <si>
    <t>Percentage met</t>
  </si>
  <si>
    <t>Exam FM</t>
  </si>
  <si>
    <t>Appendix B Worksheet - Criterion A.2</t>
  </si>
  <si>
    <t xml:space="preserve">Course # </t>
  </si>
  <si>
    <t>Enter X if meets objective</t>
  </si>
  <si>
    <t>Column F: If same course is used for all sub-objectives, you need only enter the course # in the top level objective row.</t>
  </si>
  <si>
    <t>Column D:  If the objective is met, enter an X.  You may not claim credit unless the objective is met fully.</t>
  </si>
  <si>
    <t>A.  Time Value of Money (10-15%)</t>
  </si>
  <si>
    <t>F. Immunization (10-15%)</t>
  </si>
  <si>
    <t>G. Initerest Rate Swaps (0-10%)</t>
  </si>
  <si>
    <t>H. Determinants of Interest Rates (0-10%)</t>
  </si>
  <si>
    <t>1. Define set functions functions, sample space, and events.  Define probability as a set function on a collection of events and state the basic axioms of probability</t>
  </si>
  <si>
    <t>2. Calculate probabilities of mutually exclusive events</t>
  </si>
  <si>
    <t>3. Calculate probabilities using the addition and multiplication rules</t>
  </si>
  <si>
    <t>4. Define independence and calculate probability of independent events</t>
  </si>
  <si>
    <t>5. Calculate probabilities using combinatorics, such as combinations and permutations</t>
  </si>
  <si>
    <t>6. Define and calculate conditional probabilities</t>
  </si>
  <si>
    <t>7. State Bayes Theorem and use it to calculate conditional probabilities</t>
  </si>
  <si>
    <r>
      <t>1.</t>
    </r>
    <r>
      <rPr>
        <sz val="11"/>
        <color theme="1"/>
        <rFont val="Calibri"/>
        <family val="2"/>
        <scheme val="minor"/>
      </rPr>
      <t>  Define and recognize the definitions of the following terms: interest rate (rate of interest), simple interest, compound interest, accumulation function, future value, current value, present value, net present value, discount factor, discount rate (rate of discount), convertible m-thly, nominal rate, effective rate, inflation and real rate of interest, force of interest, equation of value.</t>
    </r>
  </si>
  <si>
    <t>2.Given any three of interest rate, period of time, present value, current value, and future value, calculate the remaining item using simple or compound interest. Solve time value of money equations involving variable force of interest.</t>
  </si>
  <si>
    <t>3. Given any one of the effective interest rate, the nominal interest rate convertible m-thly, the effective discount rate, the nominal discount rate convertible m-thly, or the force of interest, calculate any of the other items.</t>
  </si>
  <si>
    <t>4. Write the equation of value given a set of cash flows and an interest rate.</t>
  </si>
  <si>
    <t>B. Annuities/cash flows with non-contingent payments (15-20%)</t>
  </si>
  <si>
    <t>Exam IFM</t>
  </si>
  <si>
    <t>A. Mean-Variance Portfolio Theory (10-15%)</t>
  </si>
  <si>
    <t>1. Understand the mathematics and summary statistics of portfolios</t>
  </si>
  <si>
    <t xml:space="preserve">  a.  Estimate the risk and return of an asset, given appropriate inputs</t>
  </si>
  <si>
    <t xml:space="preserve">  b.  Calculate the risk and expected return of a portfolio of many risky assets, given the expected return, volatility and correlation of returns of the individual assets</t>
  </si>
  <si>
    <t>2. Perform mean-variance analysis</t>
  </si>
  <si>
    <t xml:space="preserve">  a. Understand the importance of the mean-standard deviation diagram and the resulting efficient market frontier</t>
  </si>
  <si>
    <t xml:space="preserve">  b. Calculate the optimal portfolio and locate the capital market line</t>
  </si>
  <si>
    <t xml:space="preserve">  c. Describe how portfolio risk can be reduced through diversification across multiple securities or across multiple asset classes</t>
  </si>
  <si>
    <t>B. Asset Pricing Models (5-10%)</t>
  </si>
  <si>
    <t>1. Understand the Capital Asset Pricingn Model (CAPM)</t>
  </si>
  <si>
    <t xml:space="preserve">  a. Explain the assumptions and properties of CAPM</t>
  </si>
  <si>
    <t xml:space="preserve">  b. Calculate the required return on a particular asset, a portfolio or a project using CAPM</t>
  </si>
  <si>
    <t>2. Underdtand factor models</t>
  </si>
  <si>
    <t xml:space="preserve">  a. Explain the assumptions of a factor model for security returns</t>
  </si>
  <si>
    <t xml:space="preserve">  b. Identify the expected return, factors, factor betas, and firm-specific components of a security from its factor equation</t>
  </si>
  <si>
    <t xml:space="preserve">  c.  Calculate the required return on a particular asset, a portfolio or a project using a single-factor and a multi-factor model</t>
  </si>
  <si>
    <t>C.  Market Efficiency and Behavioral Finance (5-10%)</t>
  </si>
  <si>
    <t>1. Explain the three forms of the efficient market hypothesis (EMH)</t>
  </si>
  <si>
    <t xml:space="preserve">  a. Explain the concepts of efficient markets, and distinguish between the strong, semi-strong, and weak versions of the EMH</t>
  </si>
  <si>
    <t xml:space="preserve">  b. Identify empirical evidence for or against each form of the EMH</t>
  </si>
  <si>
    <t>2.  Explain the main findings of behavioral finance</t>
  </si>
  <si>
    <t xml:space="preserve">  a. Identify empirical examples of market anomalies that show results contrary to the EMH</t>
  </si>
  <si>
    <t xml:space="preserve">  b. Use behavioral finance to demonstrate why asset prices, especially in times of uncertainty and high volatility, may deviate from their fundamental values</t>
  </si>
  <si>
    <t>D.  Investment Risk and Project Analysis (10-15%)</t>
  </si>
  <si>
    <t>1. Discuss the advnatages and disadvantages of different measures of investment risk</t>
  </si>
  <si>
    <t xml:space="preserve">  a. Define the following measures of investment risk: variance, semi-variance, Value-at-Risk (VaR) and Tail Value-at-Risk (TVaR)</t>
  </si>
  <si>
    <t xml:space="preserve">  b. Explain the advantages and disadvantages of the risk measures listed above</t>
  </si>
  <si>
    <t xml:space="preserve">  c. Calculate the risk measures listed above in order to compare investment opportunities</t>
  </si>
  <si>
    <t>2. Conduct risk analysis</t>
  </si>
  <si>
    <t xml:space="preserve">  a. Understand the following methods to conduct risk analysis: sensitivity analysis, break-even analysis, scenario analysis, and Monte-Carlo simulation</t>
  </si>
  <si>
    <t xml:space="preserve">  b. Use a decision tree to model future outcomes and analyze real options embedded in a project.</t>
  </si>
  <si>
    <t>E.  Capital Structure (10%)</t>
  </si>
  <si>
    <t>1. Understand different methods to raise captial</t>
  </si>
  <si>
    <t xml:space="preserve">  a. Understand the two main forms of financing: equity issues and debt issues</t>
  </si>
  <si>
    <t xml:space="preserve">  b. Describe the process by which a company raises capital including venture capital, IPOs, additional issues, and private placement</t>
  </si>
  <si>
    <t>2. Describe the effect of capital structure on a company</t>
  </si>
  <si>
    <t xml:space="preserve">  a. Calculate the effect from changes in capital structure on a company’s overall value, equity beta, cost of debt, cost of equity, and weighted-average cost of capital, assuming the two Modigliani and Miller propositions hold</t>
  </si>
  <si>
    <t xml:space="preserve">  b. Describe the effect of corporate tax and costs of financial distress, including the threat of bankruptcy, on the capital structure of a company</t>
  </si>
  <si>
    <t xml:space="preserve">  c. Explain the role of agency costs and asymmetric information in affecting a company’s pecking order of financing choices</t>
  </si>
  <si>
    <t>A. General Probability (10-17%)</t>
  </si>
  <si>
    <t>B.  Univariate Random Variables  (40-47%)</t>
  </si>
  <si>
    <t>1. Explain and apply the concepts of random variables, probability and probability density functions, cumulative distribution functions</t>
  </si>
  <si>
    <t>2. Calculate conditional probabilities</t>
  </si>
  <si>
    <t>3. Explain and calculate expected value, mode, median, percentile, and higher moments</t>
  </si>
  <si>
    <t>4. Explain and calculate variance, standard deviation, and coefficient of variation</t>
  </si>
  <si>
    <t>5. Define probability generating functions and moment generating functions and use them to calculate probabilities and moments</t>
  </si>
  <si>
    <t>6. Determine the sum of independent random variables (Poisson and normal)</t>
  </si>
  <si>
    <t>7. Apply transformations</t>
  </si>
  <si>
    <t>C.  Multivariate Random Variables (40-47%)</t>
  </si>
  <si>
    <t>1. Explain and perform calculations concerning joint probability and probability density functions and cumulative distribution functionsfunctions</t>
  </si>
  <si>
    <t>2. Determine conditional and marginal probability and probability density functions, cumulative distribution functions</t>
  </si>
  <si>
    <t>3. Calculate moments for joint, conditional, and marginal random variables</t>
  </si>
  <si>
    <t>4. Explain and apply joint moment generating functions</t>
  </si>
  <si>
    <t>5. Calculate variance and standard deviation for conditional and marginal probability distributions</t>
  </si>
  <si>
    <t>7. Determine the distribution of a transformation of jointly distributed random variables.  Determine the distribution of order statistics from a set of independent random variables</t>
  </si>
  <si>
    <t>8. Calculate probabilities and moments for linear combinations of independent random variables</t>
  </si>
  <si>
    <t>9. State and apply the Central Limit Theorem</t>
  </si>
  <si>
    <t>6. Calculate joint moments, such as the covariance and the correlation coefficient</t>
  </si>
  <si>
    <t>C. Loans (10-20%)</t>
  </si>
  <si>
    <t>D. Bonds (10-20%)</t>
  </si>
  <si>
    <t>E. General Cash Flows and Portfolios (15-20%)</t>
  </si>
  <si>
    <t>1. Define and recognize the definitions of the following terms: annuity-immediate, annuity due, perpetuity, payable m-thly or payable continuously, level payment annuity, arithmetic increasing/decreasing annuity, geometric increasing/decreasing annuity, term of annuity.</t>
  </si>
  <si>
    <t>2. For each of the following types of annuity/cash flows, given sufficient information of immediate or due, present value, future value, current value, interest rate, payment amount, and term of annuity, calculate any remaining item.</t>
  </si>
  <si>
    <t xml:space="preserve">  2a. Level annuity, finite term</t>
  </si>
  <si>
    <t xml:space="preserve">  2b. Level perpetuity</t>
  </si>
  <si>
    <t xml:space="preserve">  2c. Non-level annuities cash flows, including arithmetic and geometric progressions.</t>
  </si>
  <si>
    <t>1. Define and recognize the definitions of the following terms: principal, interest, term of loan, outstanding balance, final payment (drop payment, balloon payment), amortization.</t>
  </si>
  <si>
    <t>2. Calculate each of</t>
  </si>
  <si>
    <t xml:space="preserve">  2a. The missing item, given any four of: term of loan, interest rate, payment amount, payment period, principal.</t>
  </si>
  <si>
    <t xml:space="preserve">  2b. The outstanding balance at any point in time.</t>
  </si>
  <si>
    <t xml:space="preserve">  2c. The amount of interest and principal repayment in a given payment.</t>
  </si>
  <si>
    <t xml:space="preserve">  2d. Similar calculations to the above when refinancing is involved.</t>
  </si>
  <si>
    <t>1. Define and recognize the definitions of the following terms: price, book value, amortization of premium, accumulation of discount, redemption value, par value/face value, yield rate, coupon, coupon rate, term of bond, callable/non-callable.</t>
  </si>
  <si>
    <t>2. Given sufficient partial information about the items listed below, calcualte any of the remaining terms.</t>
  </si>
  <si>
    <t xml:space="preserve">  2a. Price, book value, amortization of premium, accumulation of discount.</t>
  </si>
  <si>
    <t xml:space="preserve">  2b. Redemption value, face value.</t>
  </si>
  <si>
    <t xml:space="preserve">  2c. Yield rate.</t>
  </si>
  <si>
    <t xml:space="preserve">  2d. Coupon, coupon rate.</t>
  </si>
  <si>
    <t xml:space="preserve"> 2e. Term of bond, point in time that a bond has a given book value, amortization of premium, or accumulation of discount.</t>
  </si>
  <si>
    <t>1. Define and recognize the definitions of the following terms: yield rate/rate of return, dollar-weighted rate of return, time-weighted rate of return, current value, duration (Macaulay and modified), convexity (Macaulay and modified), portfolio, spot rate, forward rate, yield curve, stock price, stock dividend.</t>
  </si>
  <si>
    <t>2. Calculate</t>
  </si>
  <si>
    <t xml:space="preserve">  2a. The dollar-weighted and time-weighted rate of return.</t>
  </si>
  <si>
    <t xml:space="preserve">  2b. The duration and convexity of a set of cash flows.</t>
  </si>
  <si>
    <t xml:space="preserve">  2c. Either Macaulay or modified duration given the other.</t>
  </si>
  <si>
    <t xml:space="preserve">  2d. The approximate change in present value due to a change in interest rate.</t>
  </si>
  <si>
    <t xml:space="preserve">  2f. The present value of a set of cash flows, using a yield curve developed from forward and spot rates.</t>
  </si>
  <si>
    <t>1. Define and recognize the definitions of the following terms: cash flow matching, immunization (including full immunization), Redington immunization.</t>
  </si>
  <si>
    <t>2. Construct an investment portfolio to</t>
  </si>
  <si>
    <t xml:space="preserve">  2a. Redington immunize a set of liability cash flows.</t>
  </si>
  <si>
    <t xml:space="preserve">  2b. Fully immunize a set of liability cash flows.</t>
  </si>
  <si>
    <t xml:space="preserve">  2c. Exactly match a set of liability cash flows.</t>
  </si>
  <si>
    <t>1.  Define and recognize the definitions of the following terms: swap rate, swap term or swap tenor, notional amount, market value of a swap, settlement dates, settlement period, counterparties, deferred swap, amortizing swap, accreting swap, interest rate swap net payments.</t>
  </si>
  <si>
    <t>2.  Given sufficient information, calculate the market value, notional amount, spot rates
or swap rate of an interest rate swap, deferred or otherwise, with either constant or
varying notional amount.</t>
  </si>
  <si>
    <t>1. Define and recognize the components of interest rates including: real risk-free rate, inflation rate, default risk premium, liquidity premium, and maturity risk premium.</t>
  </si>
  <si>
    <t>2. Identify the real interest and the nominal interest rate in the context of loans with and without inflation protection and calculate the effect of changes in inflation on loans with inflation protection.</t>
  </si>
  <si>
    <t>3. Explain how the components of interest rates apply in various contexts, such as commercial loans, mortgages, credit cards, bonds, government securities.</t>
  </si>
  <si>
    <t>4. Explain the roles of the Federal Reserve and the FOMC in carrying out fiscal policy and monetary policy and the tools used by the Federal Reserve and the FOMC including targeting the Federal Funds rate, setting reserve requirements, and setting the discount rate.</t>
  </si>
  <si>
    <t>5. Explain the theories of why interest rates differ by term, including liquidity preference (opportunity cost), expectations, preferred habitat, and market segmentation.</t>
  </si>
  <si>
    <t>6. Explain how interest rates differ from one country to another (e.g., U.S. vs. Canada).</t>
  </si>
  <si>
    <t>F.  Introductory Derivatives - Forwards and Futures (5-10%)</t>
  </si>
  <si>
    <t>1.  Describe the characteristics and terms of the main derivatives instruments (including
forwards and futures)</t>
  </si>
  <si>
    <t>2. Describe the characteristics and terms relating to both forward contracts and prepaid
forward contracts</t>
  </si>
  <si>
    <t xml:space="preserve">  b. Recognize the transaction costs affecting profit calculations for both assets and
derivatives on assets (including commissions and bid-ask spread)</t>
  </si>
  <si>
    <t xml:space="preserve">  a. Distinguish between long and short positions for both assets (including short
selling of stocks) and derivatives on assets</t>
  </si>
  <si>
    <t xml:space="preserve">  c. Calculate prices for both forward contracts and prepaid forward contracts on stocks with no dividends, continuous dividends, and discrete dividends</t>
  </si>
  <si>
    <t xml:space="preserve">  d. Construct a synthetic forward from the underlying stock and a risk-free asset and identify arbitrage opportunities when the synthetic forward price is different from the market forward price</t>
  </si>
  <si>
    <t xml:space="preserve">  a. Define and recognize the following terms relating to the timing of stock purchases: outright purchase, fully leveraged purchase, prepaid forward contract, and forward contract</t>
  </si>
  <si>
    <t xml:space="preserve">  b. Determine payoffs and profits for both long and short positions on forward contracts</t>
  </si>
  <si>
    <t>3. Describe the characteristics and terms relating to both futures contracts and the associated margin accounts</t>
  </si>
  <si>
    <t xml:space="preserve">  b. Evaluate an investor’s margin balance based on changes in asset values</t>
  </si>
  <si>
    <t xml:space="preserve">  a. Define and recognize the following terms relating to the mark-to-market process: Marking to market, margin balance, maintenance margin, and margin call</t>
  </si>
  <si>
    <t>G. General Properties of Options (10-15%)</t>
  </si>
  <si>
    <t>1. Explain the cash flow characteristics and terms relating to various options</t>
  </si>
  <si>
    <t xml:space="preserve">  a. Define and recognize the following terms relating to option classification: call and put options, expiration date, strike price, moneyness, and option style</t>
  </si>
  <si>
    <t xml:space="preserve">  b. Calculate the payoff and profit on both long and short positions with respect to both call and put options</t>
  </si>
  <si>
    <t xml:space="preserve">  c. Calculate the payoffs on exotic options: Asian (arithmetic and geometric), barrier, compound, gap, and exchange</t>
  </si>
  <si>
    <t xml:space="preserve">  d. Calculate the payoffs on exotic options: lookback, chooser, shout, rainbow, and forward start</t>
  </si>
  <si>
    <t>2. Apply option strategies in a risk management context</t>
  </si>
  <si>
    <t xml:space="preserve">  a. Recognize that a long put can be used as an insurance strategy for a long stock position and a long call can be used as an insurance strategy for a short stock position</t>
  </si>
  <si>
    <t xml:space="preserve">  b. Explain how the following option strategies can be used as tools to manage financial risk or speculate on price or volatility: option spreads (bull, bear, ratio), collar, straddle, strangle, and butterfly spread</t>
  </si>
  <si>
    <t xml:space="preserve">  c. Evaluate the payoff and profit of the option strategies described above</t>
  </si>
  <si>
    <t>3. Understand the general properties of options that affect option prices</t>
  </si>
  <si>
    <t xml:space="preserve">  a. Apply put-call parity to European options on stocks with no dividends, stocks with continuous dividends, stocks with discrete dividends, currencies, and bonds</t>
  </si>
  <si>
    <t xml:space="preserve">  b. Compare options with respect to term-to-maturity and strike price</t>
  </si>
  <si>
    <t xml:space="preserve">  c. Identify factors affecting the early exercise of American options and the situations where the values of European and American options are the same</t>
  </si>
  <si>
    <t>H. Binomial Pricing Models (10%)</t>
  </si>
  <si>
    <t>1. Understand the concept of no arbitrage and the risk-neutral approach to valuing derivatives securities</t>
  </si>
  <si>
    <t xml:space="preserve">  a. Explain the concept of no arbitrage when comparing actual and synthetic calls, or when comparing actual and synthetic puts</t>
  </si>
  <si>
    <t xml:space="preserve">  b. Explain the concepts underlying the risk-neutral approach to valuing derivatives securities in the context of the Binomial Option Pricing Model</t>
  </si>
  <si>
    <t xml:space="preserve">  c. Estimate a stock’s historical volatility from past stock price data</t>
  </si>
  <si>
    <t>2. Use the Binomial Option Pricing Model to calculate the value of European and American call and put options, along with the value of Asian and barrier options</t>
  </si>
  <si>
    <t xml:space="preserve">  a. Price options under a one-period binomial model on a stock with no dividends</t>
  </si>
  <si>
    <t xml:space="preserve">  b. Extend the binomial model to multi-period settings for pricing both European and American call and put options</t>
  </si>
  <si>
    <t xml:space="preserve">  c. Extend the binomial model to other underlying assets, including stock indices with continuous dividends, currencies, and futures contracts</t>
  </si>
  <si>
    <t>I. Black-Scholes Option Pricing Model (10-15%)</t>
  </si>
  <si>
    <t>1. Explain the properties of the lognormal distribution and its applicability to option pricing</t>
  </si>
  <si>
    <t xml:space="preserve">  a.Calculate lognormal-based probabilities and percentiles for stock prices</t>
  </si>
  <si>
    <t xml:space="preserve">  b. Calculate lognormal-based means and variances of stock prices.</t>
  </si>
  <si>
    <t xml:space="preserve">  c. Calculate lognormal-based conditional expectations of stock prices given that options expire in-the-money</t>
  </si>
  <si>
    <t>2. Understand the Black-Scholes Formula</t>
  </si>
  <si>
    <t xml:space="preserve">  a. Recognize the assumptions underlying the Black-Scholes model.</t>
  </si>
  <si>
    <t xml:space="preserve">  b. Use the Black-Scholes Formula to value European calls and puts on stocks with no dividends, stock indices with continuous dividends, stocks with discrete dividends, currencies, and futures contracts</t>
  </si>
  <si>
    <t xml:space="preserve">  c. Generalize the Black-Scholes Formula to value gap calls, gap puts, and exchange options, chooser options, and forward start options</t>
  </si>
  <si>
    <t>J. Option Greeks and Risk Management (5-10%)</t>
  </si>
  <si>
    <t>1. Explain the calculation and use of option price partial derivatives</t>
  </si>
  <si>
    <t xml:space="preserve">  a. Compute and interpret Option Greeks, including Delta, Gamma, Theta, Vega, Rho, and Psi</t>
  </si>
  <si>
    <t xml:space="preserve">  b. Compute the elasticity, Sharpe ratio, and risk premium for both an individual option (call or put) and a portfolio consisting of both options of multiple types and the underlying stoc</t>
  </si>
  <si>
    <t xml:space="preserve">  c. Approximate option prices using Delta, Gamma, and Theta.</t>
  </si>
  <si>
    <t>2. Explain how to control risk by using options in a hedging context</t>
  </si>
  <si>
    <t>3. Apply options and other derivatives in the context of actuarial-specific risk management.</t>
  </si>
  <si>
    <t xml:space="preserve">  a. Explain how life insurers use derivatives to hedge long-term risks from the asset portfolio</t>
  </si>
  <si>
    <t xml:space="preserve">  b. Explain how P&amp;C insurers use derivatives to hedge short-term risks from the liability portfolio</t>
  </si>
  <si>
    <t xml:space="preserve">  c. Explain how investment guarantees can be formed from equity-linked insurance &amp; annuities</t>
  </si>
  <si>
    <t xml:space="preserve">  d. Explain how options are employed in both pension funding and asset/liability management</t>
  </si>
  <si>
    <t xml:space="preserve">  a. Perform delta hedging by calculating the quantities of option units and stock shares to hold, and whether those positions should be long or short</t>
  </si>
  <si>
    <t xml:space="preserve">  b. Perform gamma hedging by calculating the quantities of option units (of various types) and stock shares to hold, and whether those positions should be long or short</t>
  </si>
  <si>
    <t>Exam LTAM</t>
  </si>
  <si>
    <t>A. Long-term Insurance Coverages (2-8%)</t>
  </si>
  <si>
    <t>1. Describe the lont-term coverages in insurance (life, health, and general), annuities, and retirement benefits (e.g. pensions, retiree health care)</t>
  </si>
  <si>
    <t>B. Suvival Models and Their Estimation (15-25%)</t>
  </si>
  <si>
    <t>3. Describe the appropriate models to be sued to calculate expected present values, premiums or contributions, and reserves for each long-term covarage</t>
  </si>
  <si>
    <t>2. Describe the similarities and differences between the long-term coverages identified in A.1</t>
  </si>
  <si>
    <t>1. Explain and interprest survival models and transitioning between states</t>
  </si>
  <si>
    <t>2. Calculate and interpret standard functions including survival and mortality probabilities, force of mortality, and complete and curtate expectation of life</t>
  </si>
  <si>
    <t>3. Calculate nonparametric estimates of survival models using the Kaplan-Meier and Nelson-Aalen formulas for seriatim data and adaptations for grouped data</t>
  </si>
  <si>
    <t>4. Calculate, using both seriatim and grouped data, maximum likelihood estimates of transition probabilities assuming constant transition intensity during fixed age intervals</t>
  </si>
  <si>
    <t>5.  Calculate the variances of and construct confidence intervals for the estimators in B.3 and B.4</t>
  </si>
  <si>
    <t>6. Calculate transition intensities exactly, or estimate transition intensities using large sample approximations</t>
  </si>
  <si>
    <t>7. Describe and apply simple longevity models</t>
  </si>
  <si>
    <t>8. For models dealing with multiple lives and/or multiple states, explain the random variables associated with the model and calculate and interpret marginal and conditional probabilities</t>
  </si>
  <si>
    <t>9. Construct and interpret select and ultimate survival models</t>
  </si>
  <si>
    <t>10. Describe the behavior of Markov chain models, identify possible transitions between states, and calculate and interpret the probability of being in a particular state and transitioning between states</t>
  </si>
  <si>
    <t>11. Apply to calculations involving these models appropriate approximation methods for fractional ages based on uniform distribution of deaths or constant force</t>
  </si>
  <si>
    <t>C. Present Value Random Variables (10-20%)</t>
  </si>
  <si>
    <t>1. Calculate and interpret probabilities, means, variances, and percentiles</t>
  </si>
  <si>
    <t>2. Calculate and interpret the effect of changes in underlying assumptions such as mortality and interest</t>
  </si>
  <si>
    <t>3. Apply appropriate approximation methods such as uniform distribution of deaths, constant force, Woolhouse, and Euler</t>
  </si>
  <si>
    <t>D. Premium Calculation (15-30%)</t>
  </si>
  <si>
    <t>1. Calculate and interpret probabilities, means, variances, and percentiles of random variables associated with a premium, including loss-at-issue random variables</t>
  </si>
  <si>
    <t>2. Calculate premiums based on the equivalence principle, the portfolio percentile premium principle, and profit testing</t>
  </si>
  <si>
    <t>3. Using the models in Learning Objective B, calculate and interpret the effect of changes in benefits or underlying assumptions such as decrements, morbidity, expenses, and interest</t>
  </si>
  <si>
    <t>4. Apply appropriate approximation methods such as uniform distribution of deaths, constant force, Woolhouse, and Euler</t>
  </si>
  <si>
    <t>E. Reserves (20-30%)</t>
  </si>
  <si>
    <t>1. Calculate and interpret the following reserve types: net preimum, modified, gross premium, expense</t>
  </si>
  <si>
    <t>2. Calculate and interpret probabilities, means, variances, and percentiles of random variables associated with these reserves, including future-loss random variables</t>
  </si>
  <si>
    <t>3. Calculate and interpret common profit measures such as expected profit, actual profit, gain, gain by source and period, internal rate of return, profit margin, and break-even year</t>
  </si>
  <si>
    <t>F. Pension Plans and Retirement Benefits (10-15%)</t>
  </si>
  <si>
    <t>1. Describe and compare defined contribution and defined benefit pension plans including final salary and career average earning plans</t>
  </si>
  <si>
    <t>2. Describe retiree health care plans</t>
  </si>
  <si>
    <t>4. Given particular participant data, plan provisions, and valuation assumptions, apply the models mentioned in learning outcome 6c to defined benefit pension plans and calculate and interpret replacement ratios, accrued benefits, gain or loss, and their expected values with adjustments such as the early retirement reduction factor</t>
  </si>
  <si>
    <t>3. Identify and interpret the common states and decrements for pension plans, and the parametric and tabular models, including Markov chain models, associated with these decrements</t>
  </si>
  <si>
    <t>5. Given particular participant data, plan provisions, and valuation assumptions, calculate and interpret the actuarial accrued liability and the normal cost for a defined benefit plan under the projected unit credit (PUC) cost method and the traditional unit credit (TUC) cost method</t>
  </si>
  <si>
    <t>6. Identify and interpret the assumptions and methods for retiree health care plans. Given particular participant data, plan provisions, and valuation assumptions, calculate and interpret the expected present value of future benefits, accumulated postretirement benefit obligation (APBO), and the normal cost or service cost for retiree health care plans</t>
  </si>
  <si>
    <t>7. Calculate and interpret the effect of changes in underlying valuation assumptions such as mortality, discrete salary increase changes, other decrements and interest on the quantities mentioned in learning outcomes F.4, F.5, and F.6</t>
  </si>
  <si>
    <t>8. Apply appropriate approximation methods such as uniform distribution of deaths, constant force, Woolhouse, and Euler</t>
  </si>
  <si>
    <t>Exam STAM</t>
  </si>
  <si>
    <t xml:space="preserve">A. Severity Models (2.5-7.5%) </t>
  </si>
  <si>
    <t>1. Calculate moments, percentiles, and generating functions</t>
  </si>
  <si>
    <t>2. Describe how changes in the parameters affect the distribution</t>
  </si>
  <si>
    <t>3. Recognize classes of distributions, including extreme value distributinos, and their relationships</t>
  </si>
  <si>
    <t>4. Create new distributions by multiplication by a constant, raising to a power, exponentiation, and mixing</t>
  </si>
  <si>
    <t>5. Identify the applications to which each distributino may apply and explain why</t>
  </si>
  <si>
    <t>7. Compare two distributions based on various characteristics of their tails, including moments, ratios of moments, limiting tail behavior, hazard rate function, and mean excess function</t>
  </si>
  <si>
    <t>B. Frequency Models (2.5-7.5%)</t>
  </si>
  <si>
    <t>1. Calculate moments and generating functions</t>
  </si>
  <si>
    <t>3. Recognize classes of distributions and their relationships</t>
  </si>
  <si>
    <t>4. Identify the applications to which each distributino may apply and explain why</t>
  </si>
  <si>
    <t>6. Derive and perform calculations with the zero-truncated and zero-modified versions of these distributions</t>
  </si>
  <si>
    <t>6. Apply the distribution to an application, given the parameters</t>
  </si>
  <si>
    <t>5. Apply the distribution to an application, given the parameters</t>
  </si>
  <si>
    <t>C. Aggregate Models (2.5-7.5%)</t>
  </si>
  <si>
    <t>1. Define collective and individual risk models and calculate their expectation and variance</t>
  </si>
  <si>
    <t>2. Use the normal distribution to approximate the aggregate distribution</t>
  </si>
  <si>
    <t>3. Use the recursive formula to calculate the values of the collective risk models with discrete distributions of severities</t>
  </si>
  <si>
    <t xml:space="preserve">6. Perform the exact calculation of aggregate loss distribution in case of the normal distribution of severities, exponential and gamma (Erlang) distribution of severities and a compound model with negative binomial frequency and exponential distribution of severities </t>
  </si>
  <si>
    <t>5. Evaluate the effect of the coverage modifications on the expected aggregate payments</t>
  </si>
  <si>
    <t>4. Calculate the expected aggregate payments in the presence of an aggregate deductible.</t>
  </si>
  <si>
    <t>D. Coverage Modifications (2.5-7.5%)</t>
  </si>
  <si>
    <t>1. Evaluate the effect of coverage modifications, in particular, deductibles, limits, and coinsurance</t>
  </si>
  <si>
    <t>2. Calculate loss elimination ratios and increased limits factors</t>
  </si>
  <si>
    <t>3. Evaluate the effects of inflation on losses</t>
  </si>
  <si>
    <t>E. Risk Measures (2.5-7.5%)</t>
  </si>
  <si>
    <t>1. Calculate Value at Risk and Tail Value at Risk</t>
  </si>
  <si>
    <t>2. Explain the desirable properties of a risk measure and determine whether a given risk measure has these properties.</t>
  </si>
  <si>
    <t>F. Construction and Selection of Parametric Models (20-30%)</t>
  </si>
  <si>
    <t>1. Estimate the parameters for severity, frequency, and aggregate distributions using Maximum Likelihood Estimation for complete, individual data, complete, grouped, data, and truncated or censored data</t>
  </si>
  <si>
    <t>2. Estimate the variance of the estimators and construct confidence intervals</t>
  </si>
  <si>
    <t>3. Use the delta method to estimate the variance of the maximum likelihood estimator of a function of the parameter(s)</t>
  </si>
  <si>
    <t>4. Estimate the parameters for severity, frequency, and aggregate distributions using Bayesian Estimation</t>
  </si>
  <si>
    <t>5. Perform model selection using</t>
  </si>
  <si>
    <t xml:space="preserve">  a. Graphical precedures</t>
  </si>
  <si>
    <t xml:space="preserve">  b. Hypothesis tests</t>
  </si>
  <si>
    <t xml:space="preserve">  c. Score-based approaches</t>
  </si>
  <si>
    <t>G. Credibility(20-25%)</t>
  </si>
  <si>
    <t>1. Apply and critique limited fluctuation (classical) credibility</t>
  </si>
  <si>
    <t>2. Explain and apply Bayesian credibility</t>
  </si>
  <si>
    <t>3. Apply conjugate priors in Bayesian credibility</t>
  </si>
  <si>
    <t>4. Apply Buhlmann and Buhlmann-Straub models and understand their relationship to Bayesian models</t>
  </si>
  <si>
    <t>5. Explain and apply empirical Bayesian method in the nonparametric and semiparametric cases</t>
  </si>
  <si>
    <t>H. Insurance and Reinsurance Coverages (5-10%)</t>
  </si>
  <si>
    <t>1. Describe different types of short-term insurance coverage including auto, homeowners, liability, health, disability, and dental</t>
  </si>
  <si>
    <t>2. Describe the types of policy limits and coverage modifications for short-term insurance</t>
  </si>
  <si>
    <t>3. Describe the operation of basic forms of proportional and excess of loss reinsurance</t>
  </si>
  <si>
    <t>4. Derive the distribution of claim amounts paid by the insurer and reinsurer under various forms of reinsurance</t>
  </si>
  <si>
    <t>I. Pricing and Reserving for Short-Term Insurance Coverages (15-25%)</t>
  </si>
  <si>
    <t>1. Explain the role of rating factors and exposure</t>
  </si>
  <si>
    <t>2. Describe the different forms of experience rating</t>
  </si>
  <si>
    <t>3. Describe and apply techniques for estimating unpaid losses from a run-off triangle, using the following methods</t>
  </si>
  <si>
    <t xml:space="preserve">  a. Chain ladder</t>
  </si>
  <si>
    <t xml:space="preserve">  b. Average cost per claim</t>
  </si>
  <si>
    <t xml:space="preserve">  c. Bornhuetter Ferguson</t>
  </si>
  <si>
    <t>4. Describe the underlying statistical models for the methods in I.3</t>
  </si>
  <si>
    <t>5. Calculate premiums using the pure premium and loss ratio methods</t>
  </si>
  <si>
    <t>Exam SRM</t>
  </si>
  <si>
    <t>A. Basics of Statistical Learning (7.5-12.5%)</t>
  </si>
  <si>
    <t>1. Explain the types of modeling problems and methods, including supervised versus unsupervised learning and regression versus classification</t>
  </si>
  <si>
    <t>2.Explain the common methods of assessing model accuracy</t>
  </si>
  <si>
    <t>3. Employ basic methods of exploratory data analysis, including data checking and validation</t>
  </si>
  <si>
    <t>B. Linear Models (40-50%)</t>
  </si>
  <si>
    <t>1. Describe and explain the components of, in particular, the exponential family of distributions and link functions</t>
  </si>
  <si>
    <t>2. Estimate parameters using least squares and maximum likelihood</t>
  </si>
  <si>
    <t>3. Interpret diagnostic tests of model fit and assumption checking, using both graphical and quantitative methods</t>
  </si>
  <si>
    <t>4. Select an appropriate model, considering:</t>
  </si>
  <si>
    <t xml:space="preserve">  a. Distributions and link functions</t>
  </si>
  <si>
    <t xml:space="preserve">  b. Variable transformations and interactions</t>
  </si>
  <si>
    <t xml:space="preserve">  c. Pearson chi-square statistic</t>
  </si>
  <si>
    <t xml:space="preserve">  d. t and F tests</t>
  </si>
  <si>
    <t xml:space="preserve">  e. AIC and BIC</t>
  </si>
  <si>
    <t xml:space="preserve">  f. Likelihood rato test</t>
  </si>
  <si>
    <t>5. Interpret model results with emphasis on using the model to answer the underlying business question</t>
  </si>
  <si>
    <t>6. Calculate and interpret predicted values, confidence, and prediction intervals</t>
  </si>
  <si>
    <t>7. Understand how approaches may differ compared to using an ordinary least squares model, including lasso, ridge regression, and KNN</t>
  </si>
  <si>
    <t>C. Time Series Models (12.5-17.5%)</t>
  </si>
  <si>
    <t>1. Define and explain the concepts and components of stochastic time series processes, including random walks, stationarity, and autocorrelation.</t>
  </si>
  <si>
    <t>2. UDescribe specific time series models, including, exponential smoothing, autoregressive, and autoregressive conditionally heteroskedastic models</t>
  </si>
  <si>
    <t>3. Calculate and interpret predicted values and confidence intervals</t>
  </si>
  <si>
    <t>D. Principal Components Analysis (2.5-7.5%)</t>
  </si>
  <si>
    <t>1. Define principal components</t>
  </si>
  <si>
    <t>2. Interpret the results of a principal components analysis, considering loading factors and proportion of variance explained</t>
  </si>
  <si>
    <t>3. Explain uses of principal components</t>
  </si>
  <si>
    <t>E. Decision Trees (10-15%)</t>
  </si>
  <si>
    <t>1. Explain the purpose and uses of decision trees</t>
  </si>
  <si>
    <t>2. Explain and interpret decision trees, considering regression trees and recursive binary splitting</t>
  </si>
  <si>
    <t>3. Explain and interpret bagging, boosting, and random forests</t>
  </si>
  <si>
    <t>4. Explain and interpret classification trees, their construction, Gini index, and entropy.</t>
  </si>
  <si>
    <t>5. Compare decision trees to linear models</t>
  </si>
  <si>
    <t>6. Interpret the results of a decision tree analysis</t>
  </si>
  <si>
    <t>F. Cluster Analysis (10-15%)</t>
  </si>
  <si>
    <t>1. Explain the uses of clustering</t>
  </si>
  <si>
    <t>2. Explain K-means clustering</t>
  </si>
  <si>
    <t>3. Explain hierarchical clustering</t>
  </si>
  <si>
    <t>4. Explan methods for deciding the number of clusters</t>
  </si>
  <si>
    <t>5. Compare hierarchical with K-means clustering</t>
  </si>
  <si>
    <t xml:space="preserve">  2e. The price of a stock using the dividend discount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</si>
</sst>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00"/>
    <numFmt numFmtId="166" formatCode="#,##0.00000"/>
  </numFmts>
  <fonts count="3" x14ac:knownFonts="1">
    <font>
      <sz val="11"/>
      <color theme="1"/>
      <name val="Calibri"/>
      <family val="2"/>
      <scheme val="minor"/>
    </font>
    <font>
      <b/>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s>
  <cellStyleXfs count="2">
    <xf numFmtId="0" fontId="0" fillId="0" borderId="0"/>
    <xf numFmtId="9" fontId="2" fillId="0" borderId="0" applyFont="0" applyFill="0" applyBorder="0" applyAlignment="0" applyProtection="0"/>
  </cellStyleXfs>
  <cellXfs count="119">
    <xf numFmtId="0" fontId="0" fillId="0" borderId="0" xfId="0"/>
    <xf numFmtId="0" fontId="0" fillId="0" borderId="0" xfId="0" applyProtection="1">
      <protection locked="0"/>
    </xf>
    <xf numFmtId="0" fontId="0" fillId="0" borderId="0" xfId="0" applyAlignment="1" applyProtection="1">
      <alignment horizontal="center"/>
      <protection locked="0"/>
    </xf>
    <xf numFmtId="0" fontId="0" fillId="0" borderId="9" xfId="0" applyBorder="1" applyAlignment="1" applyProtection="1">
      <alignment horizontal="center"/>
      <protection locked="0"/>
    </xf>
    <xf numFmtId="0" fontId="0" fillId="0" borderId="0" xfId="0" applyAlignment="1" applyProtection="1">
      <alignment wrapText="1"/>
      <protection locked="0"/>
    </xf>
    <xf numFmtId="0" fontId="1" fillId="0" borderId="0" xfId="0" applyFont="1" applyProtection="1"/>
    <xf numFmtId="0" fontId="0" fillId="0" borderId="0" xfId="0" applyProtection="1"/>
    <xf numFmtId="10" fontId="0" fillId="0" borderId="0" xfId="1" applyNumberFormat="1" applyFont="1" applyProtection="1"/>
    <xf numFmtId="0" fontId="0" fillId="0" borderId="0" xfId="0" applyAlignment="1" applyProtection="1">
      <alignment horizontal="center"/>
    </xf>
    <xf numFmtId="0" fontId="0" fillId="0" borderId="0" xfId="0" applyAlignment="1" applyProtection="1">
      <alignment horizontal="center" wrapText="1"/>
    </xf>
    <xf numFmtId="0" fontId="0" fillId="0" borderId="9" xfId="0" applyBorder="1" applyAlignment="1" applyProtection="1">
      <alignment vertical="top" wrapText="1"/>
    </xf>
    <xf numFmtId="165" fontId="0" fillId="0" borderId="9" xfId="0" applyNumberFormat="1" applyBorder="1" applyProtection="1"/>
    <xf numFmtId="0" fontId="0" fillId="0" borderId="0" xfId="0" applyAlignment="1" applyProtection="1">
      <alignment vertical="top" wrapText="1"/>
    </xf>
    <xf numFmtId="165" fontId="0" fillId="0" borderId="0" xfId="0" applyNumberFormat="1" applyProtection="1"/>
    <xf numFmtId="0" fontId="0" fillId="0" borderId="0" xfId="0" applyAlignment="1" applyProtection="1">
      <alignment wrapText="1"/>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0" fillId="0" borderId="0" xfId="0" applyFill="1" applyProtection="1">
      <protection locked="0"/>
    </xf>
    <xf numFmtId="0" fontId="0" fillId="0" borderId="0" xfId="0" applyFont="1" applyFill="1" applyBorder="1" applyProtection="1">
      <protection locked="0"/>
    </xf>
    <xf numFmtId="164" fontId="0" fillId="0" borderId="9" xfId="0" applyNumberFormat="1" applyBorder="1" applyAlignment="1" applyProtection="1">
      <alignment horizontal="center"/>
      <protection locked="0"/>
    </xf>
    <xf numFmtId="0" fontId="0" fillId="0" borderId="0" xfId="0" applyBorder="1" applyProtection="1">
      <protection locked="0"/>
    </xf>
    <xf numFmtId="0" fontId="0" fillId="0" borderId="9" xfId="0" applyFont="1" applyBorder="1" applyAlignment="1" applyProtection="1">
      <alignment horizontal="center"/>
      <protection locked="0"/>
    </xf>
    <xf numFmtId="0" fontId="0" fillId="0" borderId="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Font="1" applyBorder="1" applyAlignment="1" applyProtection="1">
      <alignment horizontal="center"/>
      <protection locked="0"/>
    </xf>
    <xf numFmtId="165" fontId="0" fillId="0" borderId="0" xfId="0" applyNumberFormat="1" applyBorder="1" applyProtection="1">
      <protection locked="0"/>
    </xf>
    <xf numFmtId="165" fontId="0" fillId="0" borderId="0" xfId="0" applyNumberFormat="1" applyFont="1" applyProtection="1">
      <protection locked="0"/>
    </xf>
    <xf numFmtId="0" fontId="0" fillId="0" borderId="0" xfId="0" applyFont="1" applyAlignment="1" applyProtection="1">
      <alignment horizontal="center"/>
      <protection locked="0"/>
    </xf>
    <xf numFmtId="0" fontId="0" fillId="0" borderId="0" xfId="0" applyFont="1" applyProtection="1">
      <protection locked="0"/>
    </xf>
    <xf numFmtId="0" fontId="1" fillId="0" borderId="0" xfId="0" applyFont="1" applyBorder="1" applyProtection="1"/>
    <xf numFmtId="0" fontId="0" fillId="0" borderId="0" xfId="0" applyFont="1" applyBorder="1" applyProtection="1"/>
    <xf numFmtId="165" fontId="0" fillId="0" borderId="0" xfId="0" applyNumberFormat="1" applyFont="1" applyBorder="1" applyProtection="1"/>
    <xf numFmtId="10" fontId="0" fillId="0" borderId="0" xfId="1" applyNumberFormat="1" applyFont="1" applyBorder="1" applyProtection="1"/>
    <xf numFmtId="0" fontId="0" fillId="0" borderId="0" xfId="0" applyFont="1" applyBorder="1" applyAlignment="1" applyProtection="1">
      <alignment horizontal="center"/>
    </xf>
    <xf numFmtId="0" fontId="1" fillId="0" borderId="0" xfId="0" applyFont="1" applyFill="1" applyBorder="1" applyAlignment="1" applyProtection="1">
      <alignment vertical="top" wrapText="1"/>
    </xf>
    <xf numFmtId="0" fontId="0" fillId="0" borderId="0" xfId="0" applyFont="1" applyFill="1" applyBorder="1" applyAlignment="1" applyProtection="1">
      <alignment vertical="top" wrapText="1"/>
    </xf>
    <xf numFmtId="0" fontId="0" fillId="0" borderId="0" xfId="0" applyFill="1" applyProtection="1"/>
    <xf numFmtId="165" fontId="0" fillId="0" borderId="0" xfId="0" applyNumberFormat="1" applyFont="1" applyFill="1" applyBorder="1" applyProtection="1"/>
    <xf numFmtId="0" fontId="0" fillId="0" borderId="9" xfId="0" applyBorder="1" applyAlignment="1" applyProtection="1">
      <alignment horizontal="left" vertical="top" wrapText="1"/>
    </xf>
    <xf numFmtId="165" fontId="0" fillId="0" borderId="9" xfId="0" applyNumberFormat="1" applyFont="1" applyBorder="1" applyProtection="1"/>
    <xf numFmtId="0" fontId="0" fillId="0" borderId="0" xfId="0" applyFont="1" applyBorder="1" applyAlignment="1" applyProtection="1">
      <alignment vertical="top"/>
    </xf>
    <xf numFmtId="0" fontId="0" fillId="0" borderId="3" xfId="0" applyFont="1" applyBorder="1" applyAlignment="1" applyProtection="1">
      <alignment horizontal="left" vertical="top" wrapText="1"/>
    </xf>
    <xf numFmtId="0" fontId="1" fillId="2" borderId="0" xfId="0" applyFont="1" applyFill="1" applyBorder="1" applyAlignment="1" applyProtection="1">
      <alignment vertical="top"/>
    </xf>
    <xf numFmtId="0" fontId="1" fillId="2" borderId="0" xfId="0" applyFont="1" applyFill="1" applyBorder="1" applyAlignment="1" applyProtection="1">
      <alignment vertical="top" wrapText="1"/>
    </xf>
    <xf numFmtId="0" fontId="0" fillId="0" borderId="0" xfId="0" applyBorder="1" applyProtection="1"/>
    <xf numFmtId="165" fontId="0" fillId="0" borderId="0" xfId="0" applyNumberFormat="1" applyFont="1" applyProtection="1"/>
    <xf numFmtId="0" fontId="0" fillId="0" borderId="0" xfId="0" applyFont="1" applyProtection="1"/>
    <xf numFmtId="0" fontId="1" fillId="0" borderId="2" xfId="0" applyFont="1" applyBorder="1" applyProtection="1"/>
    <xf numFmtId="0" fontId="0" fillId="0" borderId="3" xfId="0" applyBorder="1" applyProtection="1"/>
    <xf numFmtId="0" fontId="0" fillId="0" borderId="3" xfId="0" applyFont="1" applyBorder="1" applyProtection="1"/>
    <xf numFmtId="165" fontId="0" fillId="0" borderId="3" xfId="0" applyNumberFormat="1" applyBorder="1" applyProtection="1"/>
    <xf numFmtId="0" fontId="0" fillId="0" borderId="4" xfId="0" applyBorder="1" applyProtection="1"/>
    <xf numFmtId="0" fontId="0" fillId="0" borderId="5" xfId="0" applyBorder="1" applyProtection="1"/>
    <xf numFmtId="165" fontId="0" fillId="0" borderId="0" xfId="0" applyNumberFormat="1" applyBorder="1" applyProtection="1"/>
    <xf numFmtId="0" fontId="0" fillId="0" borderId="6" xfId="0" applyBorder="1" applyProtection="1"/>
    <xf numFmtId="2" fontId="0" fillId="0" borderId="6" xfId="0" applyNumberFormat="1" applyBorder="1" applyProtection="1"/>
    <xf numFmtId="0" fontId="0" fillId="0" borderId="7" xfId="0" applyBorder="1" applyProtection="1"/>
    <xf numFmtId="0" fontId="0" fillId="0" borderId="1" xfId="0" applyFont="1" applyBorder="1" applyProtection="1"/>
    <xf numFmtId="165" fontId="0" fillId="0" borderId="1" xfId="0" applyNumberFormat="1" applyBorder="1" applyProtection="1"/>
    <xf numFmtId="2" fontId="0" fillId="0" borderId="8" xfId="0" applyNumberFormat="1" applyBorder="1" applyProtection="1"/>
    <xf numFmtId="0" fontId="0" fillId="0" borderId="0" xfId="0" applyFont="1" applyFill="1" applyBorder="1" applyProtection="1"/>
    <xf numFmtId="165" fontId="0" fillId="0" borderId="1" xfId="0" applyNumberFormat="1" applyFont="1" applyBorder="1" applyProtection="1"/>
    <xf numFmtId="0" fontId="0" fillId="0" borderId="0" xfId="0" applyBorder="1" applyAlignment="1" applyProtection="1">
      <alignment horizontal="center" wrapText="1"/>
      <protection locked="0"/>
    </xf>
    <xf numFmtId="164" fontId="0" fillId="0" borderId="0" xfId="0" applyNumberFormat="1" applyFont="1" applyBorder="1" applyProtection="1">
      <protection locked="0"/>
    </xf>
    <xf numFmtId="0" fontId="0" fillId="0" borderId="0" xfId="0" applyFont="1" applyAlignment="1" applyProtection="1">
      <alignment horizontal="center"/>
    </xf>
    <xf numFmtId="0" fontId="0" fillId="0" borderId="0" xfId="0" applyFont="1" applyAlignment="1" applyProtection="1">
      <alignment horizontal="center" wrapText="1"/>
    </xf>
    <xf numFmtId="0" fontId="0" fillId="0" borderId="0" xfId="0" applyBorder="1" applyAlignment="1" applyProtection="1">
      <alignment horizontal="left" vertical="top" wrapText="1"/>
    </xf>
    <xf numFmtId="165" fontId="0" fillId="0" borderId="0" xfId="0" applyNumberFormat="1" applyBorder="1" applyAlignment="1" applyProtection="1">
      <alignment wrapText="1"/>
    </xf>
    <xf numFmtId="0" fontId="0" fillId="0" borderId="3" xfId="0" applyBorder="1" applyAlignment="1" applyProtection="1">
      <alignment vertical="top" wrapText="1"/>
    </xf>
    <xf numFmtId="0" fontId="0" fillId="0" borderId="9" xfId="0" applyBorder="1" applyAlignment="1" applyProtection="1">
      <alignment wrapText="1"/>
    </xf>
    <xf numFmtId="0" fontId="0" fillId="0" borderId="3" xfId="0" applyBorder="1" applyAlignment="1" applyProtection="1">
      <alignment horizontal="left" vertical="top" wrapText="1"/>
    </xf>
    <xf numFmtId="0" fontId="0" fillId="0" borderId="0" xfId="0" applyFont="1" applyBorder="1" applyAlignment="1" applyProtection="1">
      <alignment vertical="top" wrapText="1"/>
    </xf>
    <xf numFmtId="0" fontId="0" fillId="0" borderId="0" xfId="0" applyFont="1" applyAlignment="1" applyProtection="1">
      <alignment wrapText="1"/>
    </xf>
    <xf numFmtId="0" fontId="1" fillId="0" borderId="0" xfId="0" applyFont="1" applyFill="1" applyBorder="1" applyAlignment="1" applyProtection="1">
      <alignment horizontal="left" vertical="top" wrapText="1" indent="5"/>
    </xf>
    <xf numFmtId="0" fontId="1" fillId="0" borderId="0" xfId="0" applyFont="1" applyFill="1" applyBorder="1" applyAlignment="1" applyProtection="1">
      <alignment horizontal="left" vertical="center" wrapText="1"/>
    </xf>
    <xf numFmtId="0" fontId="0" fillId="0" borderId="0" xfId="0" applyNumberFormat="1" applyFont="1" applyBorder="1" applyProtection="1"/>
    <xf numFmtId="0" fontId="0" fillId="0" borderId="9" xfId="0" applyBorder="1" applyProtection="1"/>
    <xf numFmtId="0" fontId="1" fillId="2" borderId="1" xfId="0" applyFont="1" applyFill="1" applyBorder="1" applyAlignment="1" applyProtection="1">
      <alignment vertical="top" wrapText="1"/>
    </xf>
    <xf numFmtId="0" fontId="0" fillId="0" borderId="0" xfId="0" applyFont="1" applyBorder="1" applyAlignment="1" applyProtection="1">
      <alignment horizontal="left" vertical="top" wrapText="1"/>
    </xf>
    <xf numFmtId="0" fontId="0" fillId="0" borderId="9" xfId="0" applyFont="1" applyBorder="1" applyAlignment="1" applyProtection="1">
      <alignment horizontal="left" vertical="top" wrapText="1"/>
    </xf>
    <xf numFmtId="0" fontId="0" fillId="0" borderId="9" xfId="0" applyBorder="1" applyAlignment="1" applyProtection="1">
      <alignment horizontal="left" vertical="top" wrapText="1"/>
    </xf>
    <xf numFmtId="0" fontId="0" fillId="0" borderId="0" xfId="0" applyFill="1" applyBorder="1" applyAlignment="1" applyProtection="1">
      <alignment wrapText="1"/>
    </xf>
    <xf numFmtId="0" fontId="0" fillId="0" borderId="0" xfId="0" applyBorder="1" applyAlignment="1" applyProtection="1">
      <alignment wrapText="1"/>
    </xf>
    <xf numFmtId="0" fontId="0" fillId="0" borderId="0" xfId="0" applyAlignment="1" applyProtection="1">
      <alignment wrapText="1"/>
    </xf>
    <xf numFmtId="0" fontId="0" fillId="0" borderId="0" xfId="0" applyBorder="1" applyAlignment="1" applyProtection="1">
      <alignment horizontal="left" wrapText="1"/>
    </xf>
    <xf numFmtId="0" fontId="0" fillId="0" borderId="0" xfId="0" applyFont="1" applyBorder="1" applyAlignment="1" applyProtection="1">
      <alignment horizontal="left" vertical="top" wrapText="1"/>
    </xf>
    <xf numFmtId="0" fontId="0" fillId="0" borderId="0" xfId="0" applyFont="1" applyFill="1" applyBorder="1" applyAlignment="1" applyProtection="1">
      <alignment horizontal="left" vertical="top" wrapText="1"/>
    </xf>
    <xf numFmtId="0" fontId="0" fillId="0" borderId="1" xfId="0" applyFont="1" applyBorder="1" applyAlignment="1" applyProtection="1">
      <alignment horizontal="left" vertical="top" wrapText="1"/>
    </xf>
    <xf numFmtId="0" fontId="0" fillId="0" borderId="9" xfId="0" applyBorder="1" applyAlignment="1" applyProtection="1">
      <alignment horizontal="left" vertical="top" wrapText="1"/>
    </xf>
    <xf numFmtId="0" fontId="0" fillId="0" borderId="3" xfId="0" applyFont="1" applyBorder="1" applyAlignment="1" applyProtection="1">
      <alignment horizontal="left" vertical="top" wrapText="1"/>
    </xf>
    <xf numFmtId="0" fontId="0" fillId="0" borderId="0" xfId="0" applyFont="1" applyBorder="1" applyAlignment="1" applyProtection="1">
      <alignment vertical="top" wrapText="1"/>
    </xf>
    <xf numFmtId="0" fontId="0" fillId="0" borderId="0" xfId="0" applyFont="1" applyBorder="1" applyAlignment="1" applyProtection="1">
      <alignment horizontal="left" vertical="top" wrapText="1"/>
    </xf>
    <xf numFmtId="0" fontId="0" fillId="0" borderId="9"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vertical="top" wrapText="1"/>
    </xf>
    <xf numFmtId="0" fontId="0" fillId="0" borderId="0" xfId="0" applyFont="1" applyBorder="1" applyAlignment="1" applyProtection="1">
      <alignment vertical="top" wrapText="1"/>
    </xf>
    <xf numFmtId="0" fontId="0" fillId="0" borderId="0" xfId="0" applyAlignment="1" applyProtection="1">
      <alignment horizontal="left" vertical="top" wrapText="1"/>
    </xf>
    <xf numFmtId="0" fontId="0" fillId="0" borderId="9" xfId="0" applyBorder="1" applyAlignment="1" applyProtection="1">
      <alignment horizontal="left" wrapText="1"/>
    </xf>
    <xf numFmtId="0" fontId="0" fillId="0" borderId="0" xfId="0" applyAlignment="1" applyProtection="1">
      <alignment horizontal="left" wrapText="1"/>
    </xf>
    <xf numFmtId="0" fontId="0" fillId="0" borderId="0" xfId="0" applyAlignment="1" applyProtection="1">
      <alignment horizontal="left"/>
    </xf>
    <xf numFmtId="0" fontId="0" fillId="0" borderId="0" xfId="0" applyFont="1" applyBorder="1" applyAlignment="1" applyProtection="1">
      <alignment wrapText="1"/>
    </xf>
    <xf numFmtId="165" fontId="0" fillId="0" borderId="3" xfId="0" applyNumberFormat="1" applyFont="1" applyBorder="1" applyAlignment="1" applyProtection="1">
      <alignment wrapText="1"/>
    </xf>
    <xf numFmtId="164" fontId="0" fillId="0" borderId="9" xfId="0" applyNumberFormat="1" applyBorder="1" applyAlignment="1" applyProtection="1">
      <alignment horizontal="center" wrapText="1"/>
      <protection locked="0"/>
    </xf>
    <xf numFmtId="165" fontId="0" fillId="0" borderId="0" xfId="0" applyNumberFormat="1" applyFont="1" applyBorder="1" applyAlignment="1" applyProtection="1">
      <alignment wrapText="1"/>
    </xf>
    <xf numFmtId="165" fontId="0" fillId="0" borderId="1" xfId="0" applyNumberFormat="1" applyFont="1" applyBorder="1" applyAlignment="1" applyProtection="1"/>
    <xf numFmtId="0" fontId="1" fillId="2" borderId="1" xfId="0" applyFont="1" applyFill="1" applyBorder="1" applyAlignment="1" applyProtection="1">
      <alignment vertical="top"/>
    </xf>
    <xf numFmtId="0" fontId="0" fillId="0" borderId="0" xfId="0" applyFill="1" applyBorder="1" applyProtection="1"/>
    <xf numFmtId="165" fontId="0" fillId="0" borderId="0" xfId="0" applyNumberFormat="1" applyFill="1" applyBorder="1" applyProtection="1"/>
    <xf numFmtId="166" fontId="0" fillId="0" borderId="0" xfId="0" applyNumberFormat="1" applyBorder="1" applyProtection="1"/>
    <xf numFmtId="0" fontId="1" fillId="0" borderId="0" xfId="0" applyFont="1" applyBorder="1" applyAlignment="1" applyProtection="1">
      <alignment horizontal="left" vertical="top"/>
    </xf>
    <xf numFmtId="0" fontId="1" fillId="0" borderId="0" xfId="0" applyFont="1" applyBorder="1" applyAlignment="1" applyProtection="1">
      <alignment vertical="top"/>
    </xf>
    <xf numFmtId="0" fontId="1" fillId="0" borderId="0" xfId="0" applyFont="1" applyAlignment="1" applyProtection="1">
      <alignment horizontal="left"/>
    </xf>
    <xf numFmtId="0" fontId="0" fillId="0" borderId="3" xfId="0" applyBorder="1" applyAlignment="1" applyProtection="1">
      <alignment wrapText="1"/>
    </xf>
    <xf numFmtId="0" fontId="0" fillId="0" borderId="0" xfId="0" applyFill="1" applyBorder="1" applyAlignment="1" applyProtection="1">
      <alignment horizontal="left" wrapText="1"/>
    </xf>
    <xf numFmtId="0" fontId="0" fillId="0" borderId="0" xfId="0" applyAlignment="1" applyProtection="1">
      <alignment wrapText="1"/>
    </xf>
    <xf numFmtId="0" fontId="1" fillId="2" borderId="0" xfId="0" applyFont="1" applyFill="1" applyBorder="1" applyAlignment="1" applyProtection="1">
      <alignment horizontal="left" vertical="top" wrapText="1"/>
    </xf>
    <xf numFmtId="0" fontId="1" fillId="0" borderId="9" xfId="0" applyFont="1" applyBorder="1" applyAlignment="1" applyProtection="1">
      <alignment horizontal="left" vertical="top" wrapText="1"/>
    </xf>
    <xf numFmtId="0" fontId="0" fillId="0" borderId="0" xfId="0" applyAlignment="1" applyProtection="1">
      <alignment horizontal="left" vertical="top" wrapText="1"/>
    </xf>
    <xf numFmtId="0" fontId="0" fillId="0" borderId="0" xfId="0" applyAlignment="1" applyProtection="1">
      <alignment horizontal="left"/>
      <protection locked="0"/>
    </xf>
  </cellXfs>
  <cellStyles count="2">
    <cellStyle name="Normal" xfId="0" builtinId="0"/>
    <cellStyle name="Percent" xfId="1" builtinId="5"/>
  </cellStyles>
  <dxfs count="12">
    <dxf>
      <fill>
        <patternFill>
          <bgColor theme="6"/>
        </patternFill>
      </fill>
    </dxf>
    <dxf>
      <fill>
        <patternFill>
          <bgColor theme="5" tint="0.79998168889431442"/>
        </patternFill>
      </fill>
    </dxf>
    <dxf>
      <fill>
        <patternFill>
          <bgColor theme="6"/>
        </patternFill>
      </fill>
    </dxf>
    <dxf>
      <fill>
        <patternFill>
          <bgColor theme="5" tint="0.79998168889431442"/>
        </patternFill>
      </fill>
    </dxf>
    <dxf>
      <fill>
        <patternFill>
          <bgColor theme="6"/>
        </patternFill>
      </fill>
    </dxf>
    <dxf>
      <fill>
        <patternFill>
          <bgColor theme="5" tint="0.79998168889431442"/>
        </patternFill>
      </fill>
    </dxf>
    <dxf>
      <fill>
        <patternFill>
          <bgColor theme="6"/>
        </patternFill>
      </fill>
    </dxf>
    <dxf>
      <fill>
        <patternFill>
          <bgColor theme="5" tint="0.79998168889431442"/>
        </patternFill>
      </fill>
    </dxf>
    <dxf>
      <fill>
        <patternFill>
          <bgColor theme="6"/>
        </patternFill>
      </fill>
    </dxf>
    <dxf>
      <fill>
        <patternFill>
          <bgColor theme="5" tint="0.79998168889431442"/>
        </patternFill>
      </fill>
    </dxf>
    <dxf>
      <fill>
        <patternFill>
          <bgColor theme="6"/>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9"/>
  <sheetViews>
    <sheetView tabSelected="1" zoomScale="110" zoomScaleNormal="110" workbookViewId="0">
      <selection activeCell="D6" sqref="D6"/>
    </sheetView>
  </sheetViews>
  <sheetFormatPr defaultColWidth="9.140625" defaultRowHeight="15" x14ac:dyDescent="0.25"/>
  <cols>
    <col min="1" max="1" width="2.7109375" style="1" customWidth="1"/>
    <col min="2" max="2" width="50.7109375" style="1" customWidth="1"/>
    <col min="3" max="5" width="9.7109375" style="1" customWidth="1"/>
    <col min="6" max="16384" width="9.140625" style="1"/>
  </cols>
  <sheetData>
    <row r="1" spans="1:6" s="6" customFormat="1" x14ac:dyDescent="0.25">
      <c r="A1" s="5" t="s">
        <v>8</v>
      </c>
      <c r="C1" s="6" t="s">
        <v>6</v>
      </c>
      <c r="E1" s="7">
        <f>E34</f>
        <v>0</v>
      </c>
    </row>
    <row r="2" spans="1:6" s="6" customFormat="1" x14ac:dyDescent="0.25">
      <c r="A2" s="5" t="s">
        <v>3</v>
      </c>
      <c r="E2" s="8" t="str">
        <f>IF(E1&gt;=0.8,"PASS","FAIL")</f>
        <v>FAIL</v>
      </c>
    </row>
    <row r="3" spans="1:6" s="6" customFormat="1" x14ac:dyDescent="0.25"/>
    <row r="4" spans="1:6" s="6" customFormat="1" ht="45" x14ac:dyDescent="0.25">
      <c r="C4" s="9" t="s">
        <v>0</v>
      </c>
      <c r="D4" s="9" t="s">
        <v>10</v>
      </c>
      <c r="E4" s="9" t="s">
        <v>5</v>
      </c>
      <c r="F4" s="9" t="s">
        <v>9</v>
      </c>
    </row>
    <row r="5" spans="1:6" x14ac:dyDescent="0.25">
      <c r="A5" s="5" t="s">
        <v>69</v>
      </c>
      <c r="B5" s="6"/>
      <c r="C5" s="6"/>
      <c r="E5" s="6"/>
    </row>
    <row r="6" spans="1:6" ht="60" x14ac:dyDescent="0.25">
      <c r="A6" s="6"/>
      <c r="B6" s="10" t="s">
        <v>17</v>
      </c>
      <c r="C6" s="11">
        <f>B$35*0.27/14</f>
        <v>1.9189765458422176E-2</v>
      </c>
      <c r="D6" s="3"/>
      <c r="E6" s="11">
        <f>IF(UPPER(D6)="X",C6,0)</f>
        <v>0</v>
      </c>
    </row>
    <row r="7" spans="1:6" x14ac:dyDescent="0.25">
      <c r="A7" s="6"/>
      <c r="B7" s="10" t="s">
        <v>18</v>
      </c>
      <c r="C7" s="11">
        <f t="shared" ref="C7:C12" si="0">B$35*0.27/14</f>
        <v>1.9189765458422176E-2</v>
      </c>
      <c r="D7" s="3"/>
      <c r="E7" s="11">
        <f t="shared" ref="E7:E12" si="1">IF(UPPER(D7)="X",C7,0)</f>
        <v>0</v>
      </c>
    </row>
    <row r="8" spans="1:6" ht="30" x14ac:dyDescent="0.25">
      <c r="A8" s="6"/>
      <c r="B8" s="10" t="s">
        <v>19</v>
      </c>
      <c r="C8" s="11">
        <f t="shared" si="0"/>
        <v>1.9189765458422176E-2</v>
      </c>
      <c r="D8" s="3"/>
      <c r="E8" s="11">
        <f t="shared" si="1"/>
        <v>0</v>
      </c>
    </row>
    <row r="9" spans="1:6" ht="30" x14ac:dyDescent="0.25">
      <c r="A9" s="6"/>
      <c r="B9" s="10" t="s">
        <v>20</v>
      </c>
      <c r="C9" s="11">
        <f t="shared" si="0"/>
        <v>1.9189765458422176E-2</v>
      </c>
      <c r="D9" s="3"/>
      <c r="E9" s="11">
        <f t="shared" si="1"/>
        <v>0</v>
      </c>
    </row>
    <row r="10" spans="1:6" ht="30" x14ac:dyDescent="0.25">
      <c r="A10" s="6"/>
      <c r="B10" s="10" t="s">
        <v>21</v>
      </c>
      <c r="C10" s="11">
        <f t="shared" si="0"/>
        <v>1.9189765458422176E-2</v>
      </c>
      <c r="D10" s="3"/>
      <c r="E10" s="11">
        <f t="shared" si="1"/>
        <v>0</v>
      </c>
    </row>
    <row r="11" spans="1:6" x14ac:dyDescent="0.25">
      <c r="A11" s="6"/>
      <c r="B11" s="10" t="s">
        <v>22</v>
      </c>
      <c r="C11" s="11">
        <f t="shared" si="0"/>
        <v>1.9189765458422176E-2</v>
      </c>
      <c r="D11" s="3"/>
      <c r="E11" s="11">
        <f t="shared" si="1"/>
        <v>0</v>
      </c>
    </row>
    <row r="12" spans="1:6" ht="30" x14ac:dyDescent="0.25">
      <c r="A12" s="6"/>
      <c r="B12" s="10" t="s">
        <v>23</v>
      </c>
      <c r="C12" s="11">
        <f t="shared" si="0"/>
        <v>1.9189765458422176E-2</v>
      </c>
      <c r="D12" s="3"/>
      <c r="E12" s="11">
        <f t="shared" si="1"/>
        <v>0</v>
      </c>
    </row>
    <row r="13" spans="1:6" x14ac:dyDescent="0.25">
      <c r="A13" s="6"/>
      <c r="B13" s="12"/>
      <c r="C13" s="13"/>
      <c r="D13" s="2"/>
      <c r="E13" s="13"/>
    </row>
    <row r="14" spans="1:6" x14ac:dyDescent="0.25">
      <c r="A14" s="5" t="s">
        <v>70</v>
      </c>
      <c r="B14" s="14"/>
      <c r="C14" s="13"/>
      <c r="D14" s="2"/>
      <c r="E14" s="13"/>
    </row>
    <row r="15" spans="1:6" ht="45" x14ac:dyDescent="0.25">
      <c r="A15" s="6"/>
      <c r="B15" s="10" t="s">
        <v>71</v>
      </c>
      <c r="C15" s="11">
        <f>B$35*0.87/14</f>
        <v>6.1833688699360345E-2</v>
      </c>
      <c r="D15" s="3"/>
      <c r="E15" s="11">
        <f t="shared" ref="E15:E21" si="2">IF(UPPER(D15)="X",C15,0)</f>
        <v>0</v>
      </c>
    </row>
    <row r="16" spans="1:6" x14ac:dyDescent="0.25">
      <c r="A16" s="6"/>
      <c r="B16" s="10" t="s">
        <v>72</v>
      </c>
      <c r="C16" s="11">
        <f t="shared" ref="C16:C21" si="3">B$35*0.87/14</f>
        <v>6.1833688699360345E-2</v>
      </c>
      <c r="D16" s="3"/>
      <c r="E16" s="11">
        <f t="shared" si="2"/>
        <v>0</v>
      </c>
    </row>
    <row r="17" spans="1:5" ht="30" x14ac:dyDescent="0.25">
      <c r="A17" s="6"/>
      <c r="B17" s="10" t="s">
        <v>73</v>
      </c>
      <c r="C17" s="11">
        <f t="shared" si="3"/>
        <v>6.1833688699360345E-2</v>
      </c>
      <c r="D17" s="3"/>
      <c r="E17" s="11">
        <f t="shared" si="2"/>
        <v>0</v>
      </c>
    </row>
    <row r="18" spans="1:5" ht="30" x14ac:dyDescent="0.25">
      <c r="A18" s="6"/>
      <c r="B18" s="10" t="s">
        <v>74</v>
      </c>
      <c r="C18" s="11">
        <f t="shared" si="3"/>
        <v>6.1833688699360345E-2</v>
      </c>
      <c r="D18" s="3"/>
      <c r="E18" s="11">
        <f t="shared" si="2"/>
        <v>0</v>
      </c>
    </row>
    <row r="19" spans="1:5" ht="45" x14ac:dyDescent="0.25">
      <c r="A19" s="6"/>
      <c r="B19" s="10" t="s">
        <v>75</v>
      </c>
      <c r="C19" s="11">
        <f t="shared" si="3"/>
        <v>6.1833688699360345E-2</v>
      </c>
      <c r="D19" s="3"/>
      <c r="E19" s="11">
        <f t="shared" si="2"/>
        <v>0</v>
      </c>
    </row>
    <row r="20" spans="1:5" ht="30" x14ac:dyDescent="0.25">
      <c r="A20" s="6"/>
      <c r="B20" s="10" t="s">
        <v>76</v>
      </c>
      <c r="C20" s="11">
        <f t="shared" si="3"/>
        <v>6.1833688699360345E-2</v>
      </c>
      <c r="D20" s="3"/>
      <c r="E20" s="11">
        <f t="shared" si="2"/>
        <v>0</v>
      </c>
    </row>
    <row r="21" spans="1:5" x14ac:dyDescent="0.25">
      <c r="A21" s="6"/>
      <c r="B21" s="10" t="s">
        <v>77</v>
      </c>
      <c r="C21" s="11">
        <f t="shared" si="3"/>
        <v>6.1833688699360345E-2</v>
      </c>
      <c r="D21" s="3"/>
      <c r="E21" s="11">
        <f t="shared" si="2"/>
        <v>0</v>
      </c>
    </row>
    <row r="22" spans="1:5" x14ac:dyDescent="0.25">
      <c r="A22" s="6"/>
      <c r="B22" s="12"/>
      <c r="C22" s="13"/>
      <c r="D22" s="2"/>
      <c r="E22" s="13"/>
    </row>
    <row r="23" spans="1:5" x14ac:dyDescent="0.25">
      <c r="A23" s="5" t="s">
        <v>78</v>
      </c>
      <c r="B23" s="14"/>
      <c r="C23" s="13"/>
      <c r="D23" s="2"/>
      <c r="E23" s="13"/>
    </row>
    <row r="24" spans="1:5" ht="45" x14ac:dyDescent="0.25">
      <c r="A24" s="6"/>
      <c r="B24" s="10" t="s">
        <v>79</v>
      </c>
      <c r="C24" s="11">
        <f>B$35*0.87/18</f>
        <v>4.809286898839138E-2</v>
      </c>
      <c r="D24" s="3"/>
      <c r="E24" s="11">
        <f t="shared" ref="E24:E32" si="4">IF(UPPER(D24)="X",C24,0)</f>
        <v>0</v>
      </c>
    </row>
    <row r="25" spans="1:5" ht="45" x14ac:dyDescent="0.25">
      <c r="A25" s="6"/>
      <c r="B25" s="10" t="s">
        <v>80</v>
      </c>
      <c r="C25" s="11">
        <f t="shared" ref="C25:C32" si="5">B$35*0.87/18</f>
        <v>4.809286898839138E-2</v>
      </c>
      <c r="D25" s="3"/>
      <c r="E25" s="11">
        <f t="shared" si="4"/>
        <v>0</v>
      </c>
    </row>
    <row r="26" spans="1:5" ht="30" x14ac:dyDescent="0.25">
      <c r="A26" s="6"/>
      <c r="B26" s="10" t="s">
        <v>81</v>
      </c>
      <c r="C26" s="11">
        <f t="shared" si="5"/>
        <v>4.809286898839138E-2</v>
      </c>
      <c r="D26" s="3"/>
      <c r="E26" s="11">
        <f t="shared" si="4"/>
        <v>0</v>
      </c>
    </row>
    <row r="27" spans="1:5" ht="20.25" customHeight="1" x14ac:dyDescent="0.25">
      <c r="A27" s="6"/>
      <c r="B27" s="10" t="s">
        <v>82</v>
      </c>
      <c r="C27" s="11">
        <f t="shared" si="5"/>
        <v>4.809286898839138E-2</v>
      </c>
      <c r="D27" s="3"/>
      <c r="E27" s="11">
        <f t="shared" si="4"/>
        <v>0</v>
      </c>
    </row>
    <row r="28" spans="1:5" ht="30" x14ac:dyDescent="0.25">
      <c r="A28" s="6"/>
      <c r="B28" s="10" t="s">
        <v>83</v>
      </c>
      <c r="C28" s="11">
        <f t="shared" si="5"/>
        <v>4.809286898839138E-2</v>
      </c>
      <c r="D28" s="3"/>
      <c r="E28" s="11">
        <f t="shared" si="4"/>
        <v>0</v>
      </c>
    </row>
    <row r="29" spans="1:5" ht="30" x14ac:dyDescent="0.25">
      <c r="A29" s="6"/>
      <c r="B29" s="10" t="s">
        <v>87</v>
      </c>
      <c r="C29" s="11">
        <f t="shared" si="5"/>
        <v>4.809286898839138E-2</v>
      </c>
      <c r="D29" s="3"/>
      <c r="E29" s="11">
        <f t="shared" si="4"/>
        <v>0</v>
      </c>
    </row>
    <row r="30" spans="1:5" ht="46.5" customHeight="1" x14ac:dyDescent="0.25">
      <c r="A30" s="6"/>
      <c r="B30" s="10" t="s">
        <v>84</v>
      </c>
      <c r="C30" s="11">
        <f t="shared" si="5"/>
        <v>4.809286898839138E-2</v>
      </c>
      <c r="D30" s="3"/>
      <c r="E30" s="11">
        <f t="shared" si="4"/>
        <v>0</v>
      </c>
    </row>
    <row r="31" spans="1:5" ht="30" x14ac:dyDescent="0.25">
      <c r="A31" s="6"/>
      <c r="B31" s="10" t="s">
        <v>85</v>
      </c>
      <c r="C31" s="11">
        <f t="shared" si="5"/>
        <v>4.809286898839138E-2</v>
      </c>
      <c r="D31" s="3"/>
      <c r="E31" s="11">
        <f t="shared" si="4"/>
        <v>0</v>
      </c>
    </row>
    <row r="32" spans="1:5" x14ac:dyDescent="0.25">
      <c r="A32" s="6"/>
      <c r="B32" s="10" t="s">
        <v>86</v>
      </c>
      <c r="C32" s="11">
        <f t="shared" si="5"/>
        <v>4.809286898839138E-2</v>
      </c>
      <c r="D32" s="3"/>
      <c r="E32" s="11">
        <f t="shared" si="4"/>
        <v>0</v>
      </c>
    </row>
    <row r="33" spans="1:6" x14ac:dyDescent="0.25">
      <c r="A33" s="6"/>
      <c r="B33" s="6"/>
      <c r="C33" s="6"/>
      <c r="E33" s="13"/>
    </row>
    <row r="34" spans="1:6" x14ac:dyDescent="0.25">
      <c r="A34" s="6"/>
      <c r="B34" s="12" t="s">
        <v>2</v>
      </c>
      <c r="C34" s="6">
        <f>SUM(C5:C32)</f>
        <v>1</v>
      </c>
      <c r="E34" s="13">
        <f>SUM(E6:E32)</f>
        <v>0</v>
      </c>
    </row>
    <row r="35" spans="1:6" x14ac:dyDescent="0.25">
      <c r="A35" s="6"/>
      <c r="B35" s="6">
        <f>200/(90+111)</f>
        <v>0.99502487562189057</v>
      </c>
      <c r="C35" s="6"/>
      <c r="E35" s="6"/>
    </row>
    <row r="36" spans="1:6" x14ac:dyDescent="0.25">
      <c r="A36" s="5" t="s">
        <v>4</v>
      </c>
      <c r="B36" s="6"/>
      <c r="C36" s="6"/>
      <c r="E36" s="6"/>
    </row>
    <row r="37" spans="1:6" s="6" customFormat="1" ht="31.5" customHeight="1" x14ac:dyDescent="0.25">
      <c r="B37" s="114" t="s">
        <v>12</v>
      </c>
      <c r="C37" s="114"/>
      <c r="D37" s="114"/>
      <c r="E37" s="114"/>
      <c r="F37" s="114"/>
    </row>
    <row r="38" spans="1:6" s="6" customFormat="1" x14ac:dyDescent="0.25"/>
    <row r="39" spans="1:6" s="6" customFormat="1" ht="30" customHeight="1" x14ac:dyDescent="0.25">
      <c r="B39" s="114" t="s">
        <v>11</v>
      </c>
      <c r="C39" s="114"/>
      <c r="D39" s="114"/>
      <c r="E39" s="114"/>
      <c r="F39" s="114"/>
    </row>
  </sheetData>
  <sheetProtection sheet="1" objects="1" scenarios="1" selectLockedCells="1"/>
  <protectedRanges>
    <protectedRange sqref="F6:F34" name="Range2"/>
    <protectedRange sqref="D6:D34" name="data entry"/>
  </protectedRanges>
  <mergeCells count="2">
    <mergeCell ref="B37:F37"/>
    <mergeCell ref="B39:F39"/>
  </mergeCells>
  <conditionalFormatting sqref="E2">
    <cfRule type="cellIs" dxfId="11" priority="1" operator="equal">
      <formula>"FAIL"</formula>
    </cfRule>
    <cfRule type="cellIs" dxfId="10" priority="3" operator="equal">
      <formula>"PASS"</formula>
    </cfRule>
  </conditionalFormatting>
  <pageMargins left="0.7" right="0.7" top="0.75" bottom="0.75" header="0.3" footer="0.3"/>
  <pageSetup scale="98"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97"/>
  <sheetViews>
    <sheetView zoomScaleNormal="100" workbookViewId="0">
      <selection activeCell="D6" sqref="D6"/>
    </sheetView>
  </sheetViews>
  <sheetFormatPr defaultColWidth="9.140625" defaultRowHeight="15" x14ac:dyDescent="0.25"/>
  <cols>
    <col min="1" max="1" width="2.7109375" style="28" customWidth="1"/>
    <col min="2" max="2" width="55.7109375" style="28" customWidth="1"/>
    <col min="3" max="3" width="9.7109375" style="26" customWidth="1"/>
    <col min="4" max="5" width="9.7109375" style="28" customWidth="1"/>
    <col min="6" max="6" width="10.7109375" style="1" customWidth="1"/>
    <col min="7" max="16384" width="9.140625" style="1"/>
  </cols>
  <sheetData>
    <row r="1" spans="1:6" s="6" customFormat="1" x14ac:dyDescent="0.25">
      <c r="A1" s="29" t="s">
        <v>8</v>
      </c>
      <c r="B1" s="30"/>
      <c r="C1" s="31" t="s">
        <v>6</v>
      </c>
      <c r="D1" s="30"/>
      <c r="E1" s="32">
        <f>E64</f>
        <v>0</v>
      </c>
    </row>
    <row r="2" spans="1:6" s="6" customFormat="1" x14ac:dyDescent="0.25">
      <c r="A2" s="29" t="s">
        <v>7</v>
      </c>
      <c r="B2" s="30"/>
      <c r="C2" s="31"/>
      <c r="D2" s="30"/>
      <c r="E2" s="33" t="str">
        <f>IF(E1&gt;=0.8,"PASS","FAIL")</f>
        <v>FAIL</v>
      </c>
    </row>
    <row r="3" spans="1:6" s="6" customFormat="1" x14ac:dyDescent="0.25">
      <c r="A3" s="29"/>
      <c r="B3" s="30"/>
      <c r="C3" s="31"/>
      <c r="D3" s="30"/>
      <c r="E3" s="33"/>
    </row>
    <row r="4" spans="1:6" s="36" customFormat="1" ht="45" x14ac:dyDescent="0.25">
      <c r="A4" s="34"/>
      <c r="B4" s="35"/>
      <c r="C4" s="9" t="s">
        <v>0</v>
      </c>
      <c r="D4" s="9" t="s">
        <v>10</v>
      </c>
      <c r="E4" s="9" t="s">
        <v>5</v>
      </c>
      <c r="F4" s="9" t="s">
        <v>9</v>
      </c>
    </row>
    <row r="5" spans="1:6" s="17" customFormat="1" ht="18" customHeight="1" x14ac:dyDescent="0.25">
      <c r="A5" s="115" t="s">
        <v>13</v>
      </c>
      <c r="B5" s="115"/>
      <c r="C5" s="37"/>
      <c r="D5" s="18"/>
      <c r="E5" s="60"/>
    </row>
    <row r="6" spans="1:6" ht="105" x14ac:dyDescent="0.25">
      <c r="A6" s="30"/>
      <c r="B6" s="85" t="s">
        <v>24</v>
      </c>
      <c r="C6" s="31">
        <f>0.125/4</f>
        <v>3.125E-2</v>
      </c>
      <c r="D6" s="15"/>
      <c r="E6" s="11">
        <f t="shared" ref="E6:E7" si="0">IF(UPPER(D6)="X",C6,0)</f>
        <v>0</v>
      </c>
    </row>
    <row r="7" spans="1:6" s="20" customFormat="1" ht="62.45" customHeight="1" x14ac:dyDescent="0.25">
      <c r="A7" s="40"/>
      <c r="B7" s="90" t="s">
        <v>25</v>
      </c>
      <c r="C7" s="31">
        <f t="shared" ref="C7:C9" si="1">0.125/4</f>
        <v>3.125E-2</v>
      </c>
      <c r="D7" s="19"/>
      <c r="E7" s="11">
        <f t="shared" si="0"/>
        <v>0</v>
      </c>
    </row>
    <row r="8" spans="1:6" s="20" customFormat="1" ht="60" x14ac:dyDescent="0.25">
      <c r="A8" s="30"/>
      <c r="B8" s="41" t="s">
        <v>26</v>
      </c>
      <c r="C8" s="31">
        <f t="shared" si="1"/>
        <v>3.125E-2</v>
      </c>
      <c r="D8" s="19"/>
      <c r="E8" s="11">
        <f>IF(UPPER(D8)="X",C8,0)</f>
        <v>0</v>
      </c>
    </row>
    <row r="9" spans="1:6" ht="30" x14ac:dyDescent="0.25">
      <c r="A9" s="30"/>
      <c r="B9" s="80" t="s">
        <v>27</v>
      </c>
      <c r="C9" s="31">
        <f t="shared" si="1"/>
        <v>3.125E-2</v>
      </c>
      <c r="D9" s="19"/>
      <c r="E9" s="11">
        <f>IF(UPPER(D9)="X",C9,0)</f>
        <v>0</v>
      </c>
    </row>
    <row r="10" spans="1:6" s="4" customFormat="1" x14ac:dyDescent="0.25">
      <c r="A10" s="100"/>
      <c r="B10" s="89"/>
      <c r="C10" s="101"/>
      <c r="D10" s="102"/>
      <c r="E10" s="103"/>
    </row>
    <row r="11" spans="1:6" ht="18.600000000000001" customHeight="1" x14ac:dyDescent="0.25">
      <c r="A11" s="115" t="s">
        <v>28</v>
      </c>
      <c r="B11" s="115"/>
      <c r="C11" s="31"/>
      <c r="D11" s="19"/>
      <c r="E11" s="31"/>
    </row>
    <row r="12" spans="1:6" ht="75" x14ac:dyDescent="0.25">
      <c r="A12" s="30"/>
      <c r="B12" s="87" t="s">
        <v>91</v>
      </c>
      <c r="C12" s="104">
        <f>0.175/2</f>
        <v>8.7499999999999994E-2</v>
      </c>
      <c r="D12" s="19"/>
      <c r="E12" s="11">
        <f>IF(UPPER(D12)="X",C12,0)</f>
        <v>0</v>
      </c>
    </row>
    <row r="13" spans="1:6" ht="60" x14ac:dyDescent="0.25">
      <c r="A13" s="30"/>
      <c r="B13" s="79" t="s">
        <v>92</v>
      </c>
      <c r="C13" s="39"/>
      <c r="D13" s="19"/>
      <c r="E13" s="11"/>
    </row>
    <row r="14" spans="1:6" x14ac:dyDescent="0.25">
      <c r="A14" s="30"/>
      <c r="B14" s="79" t="s">
        <v>93</v>
      </c>
      <c r="C14" s="39">
        <f>0.175/6</f>
        <v>2.9166666666666664E-2</v>
      </c>
      <c r="D14" s="19"/>
      <c r="E14" s="11">
        <f t="shared" ref="E14:E16" si="2">IF(UPPER(D14)="X",C14,0)</f>
        <v>0</v>
      </c>
    </row>
    <row r="15" spans="1:6" x14ac:dyDescent="0.25">
      <c r="A15" s="30"/>
      <c r="B15" s="79" t="s">
        <v>94</v>
      </c>
      <c r="C15" s="39">
        <f t="shared" ref="C15:C16" si="3">0.175/6</f>
        <v>2.9166666666666664E-2</v>
      </c>
      <c r="D15" s="19"/>
      <c r="E15" s="11">
        <f t="shared" si="2"/>
        <v>0</v>
      </c>
    </row>
    <row r="16" spans="1:6" ht="30" x14ac:dyDescent="0.25">
      <c r="A16" s="30"/>
      <c r="B16" s="80" t="s">
        <v>95</v>
      </c>
      <c r="C16" s="39">
        <f t="shared" si="3"/>
        <v>2.9166666666666664E-2</v>
      </c>
      <c r="D16" s="19"/>
      <c r="E16" s="11">
        <f t="shared" si="2"/>
        <v>0</v>
      </c>
    </row>
    <row r="17" spans="1:5" x14ac:dyDescent="0.25">
      <c r="A17" s="30"/>
      <c r="B17" s="78"/>
      <c r="C17" s="31"/>
      <c r="D17" s="19"/>
      <c r="E17" s="31"/>
    </row>
    <row r="18" spans="1:5" ht="15" customHeight="1" x14ac:dyDescent="0.25">
      <c r="A18" s="42" t="s">
        <v>88</v>
      </c>
      <c r="B18" s="43"/>
      <c r="C18" s="31"/>
      <c r="D18" s="19"/>
      <c r="E18" s="31"/>
    </row>
    <row r="19" spans="1:5" ht="52.5" customHeight="1" x14ac:dyDescent="0.25">
      <c r="A19" s="30"/>
      <c r="B19" s="85" t="s">
        <v>96</v>
      </c>
      <c r="C19" s="31">
        <f>0.15/2</f>
        <v>7.4999999999999997E-2</v>
      </c>
      <c r="D19" s="19"/>
      <c r="E19" s="11">
        <f t="shared" ref="E19:E24" si="4">IF(UPPER(D19)="X",C19,0)</f>
        <v>0</v>
      </c>
    </row>
    <row r="20" spans="1:5" x14ac:dyDescent="0.25">
      <c r="A20" s="30"/>
      <c r="B20" s="79" t="s">
        <v>97</v>
      </c>
      <c r="C20" s="39"/>
      <c r="D20" s="19"/>
      <c r="E20" s="11"/>
    </row>
    <row r="21" spans="1:5" ht="30" x14ac:dyDescent="0.25">
      <c r="A21" s="30"/>
      <c r="B21" s="79" t="s">
        <v>98</v>
      </c>
      <c r="C21" s="39">
        <f>0.15/8</f>
        <v>1.8749999999999999E-2</v>
      </c>
      <c r="D21" s="19"/>
      <c r="E21" s="11">
        <f t="shared" si="4"/>
        <v>0</v>
      </c>
    </row>
    <row r="22" spans="1:5" x14ac:dyDescent="0.25">
      <c r="A22" s="30"/>
      <c r="B22" s="79" t="s">
        <v>99</v>
      </c>
      <c r="C22" s="39">
        <f t="shared" ref="C22:C24" si="5">0.15/8</f>
        <v>1.8749999999999999E-2</v>
      </c>
      <c r="D22" s="19"/>
      <c r="E22" s="11">
        <f t="shared" si="4"/>
        <v>0</v>
      </c>
    </row>
    <row r="23" spans="1:5" ht="30" x14ac:dyDescent="0.25">
      <c r="A23" s="30"/>
      <c r="B23" s="79" t="s">
        <v>100</v>
      </c>
      <c r="C23" s="39">
        <f t="shared" si="5"/>
        <v>1.8749999999999999E-2</v>
      </c>
      <c r="D23" s="19"/>
      <c r="E23" s="11">
        <f t="shared" si="4"/>
        <v>0</v>
      </c>
    </row>
    <row r="24" spans="1:5" ht="30" x14ac:dyDescent="0.25">
      <c r="A24" s="30"/>
      <c r="B24" s="79" t="s">
        <v>101</v>
      </c>
      <c r="C24" s="39">
        <f t="shared" si="5"/>
        <v>1.8749999999999999E-2</v>
      </c>
      <c r="D24" s="19"/>
      <c r="E24" s="11">
        <f t="shared" si="4"/>
        <v>0</v>
      </c>
    </row>
    <row r="25" spans="1:5" x14ac:dyDescent="0.25">
      <c r="A25" s="30"/>
      <c r="B25" s="78"/>
      <c r="C25" s="31"/>
      <c r="D25" s="19"/>
      <c r="E25" s="31"/>
    </row>
    <row r="26" spans="1:5" ht="15" customHeight="1" x14ac:dyDescent="0.25">
      <c r="A26" s="115" t="s">
        <v>89</v>
      </c>
      <c r="B26" s="115"/>
      <c r="C26" s="31"/>
      <c r="D26" s="19"/>
      <c r="E26" s="31"/>
    </row>
    <row r="27" spans="1:5" ht="67.5" customHeight="1" x14ac:dyDescent="0.25">
      <c r="A27" s="30"/>
      <c r="B27" s="88" t="s">
        <v>102</v>
      </c>
      <c r="C27" s="39">
        <f>0.15/2</f>
        <v>7.4999999999999997E-2</v>
      </c>
      <c r="D27" s="19"/>
      <c r="E27" s="11">
        <f>IF(UPPER(D27)="X",C27,0)</f>
        <v>0</v>
      </c>
    </row>
    <row r="28" spans="1:5" ht="30" x14ac:dyDescent="0.25">
      <c r="A28" s="30"/>
      <c r="B28" s="89" t="s">
        <v>103</v>
      </c>
      <c r="C28" s="31"/>
      <c r="D28" s="19"/>
      <c r="E28" s="31"/>
    </row>
    <row r="29" spans="1:5" ht="30" x14ac:dyDescent="0.25">
      <c r="A29" s="30"/>
      <c r="B29" s="80" t="s">
        <v>104</v>
      </c>
      <c r="C29" s="39">
        <f>0.15/10</f>
        <v>1.4999999999999999E-2</v>
      </c>
      <c r="D29" s="19"/>
      <c r="E29" s="11">
        <f>IF(UPPER(D29)="X",C29,0)</f>
        <v>0</v>
      </c>
    </row>
    <row r="30" spans="1:5" x14ac:dyDescent="0.25">
      <c r="A30" s="30"/>
      <c r="B30" s="80" t="s">
        <v>105</v>
      </c>
      <c r="C30" s="39">
        <f t="shared" ref="C30:C33" si="6">0.15/10</f>
        <v>1.4999999999999999E-2</v>
      </c>
      <c r="D30" s="19"/>
      <c r="E30" s="11">
        <f>IF(UPPER(D30)="X",C30,0)</f>
        <v>0</v>
      </c>
    </row>
    <row r="31" spans="1:5" x14ac:dyDescent="0.25">
      <c r="A31" s="30"/>
      <c r="B31" s="80" t="s">
        <v>106</v>
      </c>
      <c r="C31" s="39">
        <f t="shared" si="6"/>
        <v>1.4999999999999999E-2</v>
      </c>
      <c r="D31" s="19"/>
      <c r="E31" s="11">
        <f>IF(UPPER(D31)="X",C31,0)</f>
        <v>0</v>
      </c>
    </row>
    <row r="32" spans="1:5" x14ac:dyDescent="0.25">
      <c r="A32" s="30"/>
      <c r="B32" s="80" t="s">
        <v>107</v>
      </c>
      <c r="C32" s="39">
        <f t="shared" si="6"/>
        <v>1.4999999999999999E-2</v>
      </c>
      <c r="D32" s="19"/>
      <c r="E32" s="11">
        <f>IF(UPPER(D32)="X",C32,0)</f>
        <v>0</v>
      </c>
    </row>
    <row r="33" spans="1:5" ht="34.5" customHeight="1" x14ac:dyDescent="0.25">
      <c r="A33" s="30"/>
      <c r="B33" s="80" t="s">
        <v>108</v>
      </c>
      <c r="C33" s="39">
        <f t="shared" si="6"/>
        <v>1.4999999999999999E-2</v>
      </c>
      <c r="D33" s="19"/>
      <c r="E33" s="11">
        <f>IF(UPPER(D33)="X",C33,0)</f>
        <v>0</v>
      </c>
    </row>
    <row r="34" spans="1:5" x14ac:dyDescent="0.25">
      <c r="A34" s="30"/>
      <c r="B34" s="78"/>
      <c r="C34" s="31"/>
      <c r="D34" s="19"/>
      <c r="E34" s="31"/>
    </row>
    <row r="35" spans="1:5" ht="22.5" customHeight="1" x14ac:dyDescent="0.25">
      <c r="A35" s="115" t="s">
        <v>90</v>
      </c>
      <c r="B35" s="115"/>
      <c r="C35" s="31"/>
      <c r="D35" s="19"/>
      <c r="E35" s="31"/>
    </row>
    <row r="36" spans="1:5" ht="90" x14ac:dyDescent="0.25">
      <c r="A36" s="30"/>
      <c r="B36" s="85" t="s">
        <v>109</v>
      </c>
      <c r="C36" s="31">
        <f>0.175/2</f>
        <v>8.7499999999999994E-2</v>
      </c>
      <c r="D36" s="19"/>
      <c r="E36" s="11">
        <f t="shared" ref="E36:E43" si="7">IF(UPPER(D36)="X",C36,0)</f>
        <v>0</v>
      </c>
    </row>
    <row r="37" spans="1:5" x14ac:dyDescent="0.25">
      <c r="A37" s="30"/>
      <c r="B37" s="79" t="s">
        <v>110</v>
      </c>
      <c r="C37" s="39"/>
      <c r="D37" s="19"/>
      <c r="E37" s="11"/>
    </row>
    <row r="38" spans="1:5" x14ac:dyDescent="0.25">
      <c r="A38" s="30"/>
      <c r="B38" s="79" t="s">
        <v>111</v>
      </c>
      <c r="C38" s="39">
        <f>0.175/12</f>
        <v>1.4583333333333332E-2</v>
      </c>
      <c r="D38" s="19"/>
      <c r="E38" s="11">
        <f t="shared" si="7"/>
        <v>0</v>
      </c>
    </row>
    <row r="39" spans="1:5" x14ac:dyDescent="0.25">
      <c r="A39" s="30"/>
      <c r="B39" s="79" t="s">
        <v>112</v>
      </c>
      <c r="C39" s="39">
        <f t="shared" ref="C39:C43" si="8">0.175/12</f>
        <v>1.4583333333333332E-2</v>
      </c>
      <c r="D39" s="19"/>
      <c r="E39" s="11">
        <f t="shared" si="7"/>
        <v>0</v>
      </c>
    </row>
    <row r="40" spans="1:5" x14ac:dyDescent="0.25">
      <c r="A40" s="30"/>
      <c r="B40" s="79" t="s">
        <v>113</v>
      </c>
      <c r="C40" s="39">
        <f t="shared" si="8"/>
        <v>1.4583333333333332E-2</v>
      </c>
      <c r="D40" s="19"/>
      <c r="E40" s="11">
        <f t="shared" si="7"/>
        <v>0</v>
      </c>
    </row>
    <row r="41" spans="1:5" ht="30" x14ac:dyDescent="0.25">
      <c r="A41" s="30"/>
      <c r="B41" s="79" t="s">
        <v>114</v>
      </c>
      <c r="C41" s="39">
        <f t="shared" si="8"/>
        <v>1.4583333333333332E-2</v>
      </c>
      <c r="D41" s="19"/>
      <c r="E41" s="11">
        <f t="shared" si="7"/>
        <v>0</v>
      </c>
    </row>
    <row r="42" spans="1:5" x14ac:dyDescent="0.25">
      <c r="A42" s="30"/>
      <c r="B42" s="79" t="s">
        <v>323</v>
      </c>
      <c r="C42" s="39">
        <f t="shared" si="8"/>
        <v>1.4583333333333332E-2</v>
      </c>
      <c r="D42" s="19"/>
      <c r="E42" s="11">
        <f t="shared" si="7"/>
        <v>0</v>
      </c>
    </row>
    <row r="43" spans="1:5" ht="30" x14ac:dyDescent="0.25">
      <c r="A43" s="30"/>
      <c r="B43" s="79" t="s">
        <v>115</v>
      </c>
      <c r="C43" s="39">
        <f t="shared" si="8"/>
        <v>1.4583333333333332E-2</v>
      </c>
      <c r="D43" s="19"/>
      <c r="E43" s="11">
        <f t="shared" si="7"/>
        <v>0</v>
      </c>
    </row>
    <row r="44" spans="1:5" x14ac:dyDescent="0.25">
      <c r="A44" s="30"/>
      <c r="B44" s="78"/>
      <c r="C44" s="31"/>
      <c r="D44" s="19"/>
      <c r="E44" s="31"/>
    </row>
    <row r="45" spans="1:5" ht="15" customHeight="1" x14ac:dyDescent="0.25">
      <c r="A45" s="115" t="s">
        <v>14</v>
      </c>
      <c r="B45" s="115"/>
      <c r="C45" s="31"/>
      <c r="D45" s="19"/>
      <c r="E45" s="31"/>
    </row>
    <row r="46" spans="1:5" ht="45" x14ac:dyDescent="0.25">
      <c r="A46" s="30"/>
      <c r="B46" s="85" t="s">
        <v>116</v>
      </c>
      <c r="C46" s="31">
        <f>0.125/2</f>
        <v>6.25E-2</v>
      </c>
      <c r="D46" s="19"/>
      <c r="E46" s="11">
        <f>IF(UPPER(D46)="X",C46,0)</f>
        <v>0</v>
      </c>
    </row>
    <row r="47" spans="1:5" x14ac:dyDescent="0.25">
      <c r="A47" s="30"/>
      <c r="B47" s="79" t="s">
        <v>117</v>
      </c>
      <c r="C47" s="39"/>
      <c r="D47" s="19"/>
      <c r="E47" s="11"/>
    </row>
    <row r="48" spans="1:5" x14ac:dyDescent="0.25">
      <c r="A48" s="30"/>
      <c r="B48" s="79" t="s">
        <v>118</v>
      </c>
      <c r="C48" s="39">
        <f>0.125/6</f>
        <v>2.0833333333333332E-2</v>
      </c>
      <c r="D48" s="19"/>
      <c r="E48" s="11">
        <f>IF(UPPER(D48)="X",C48,0)</f>
        <v>0</v>
      </c>
    </row>
    <row r="49" spans="1:5" x14ac:dyDescent="0.25">
      <c r="A49" s="30"/>
      <c r="B49" s="79" t="s">
        <v>119</v>
      </c>
      <c r="C49" s="39">
        <f t="shared" ref="C49:C50" si="9">0.125/6</f>
        <v>2.0833333333333332E-2</v>
      </c>
      <c r="D49" s="19"/>
      <c r="E49" s="11">
        <f>IF(UPPER(D49)="X",C49,0)</f>
        <v>0</v>
      </c>
    </row>
    <row r="50" spans="1:5" ht="15" customHeight="1" x14ac:dyDescent="0.25">
      <c r="A50" s="30"/>
      <c r="B50" s="85" t="s">
        <v>120</v>
      </c>
      <c r="C50" s="39">
        <f t="shared" si="9"/>
        <v>2.0833333333333332E-2</v>
      </c>
      <c r="D50" s="19"/>
      <c r="E50" s="11">
        <f>IF(UPPER(D50)="X",C50,0)</f>
        <v>0</v>
      </c>
    </row>
    <row r="51" spans="1:5" x14ac:dyDescent="0.25">
      <c r="A51" s="30"/>
      <c r="B51" s="78"/>
      <c r="C51" s="31"/>
      <c r="D51" s="19"/>
      <c r="E51" s="31"/>
    </row>
    <row r="52" spans="1:5" ht="15" customHeight="1" x14ac:dyDescent="0.25">
      <c r="A52" s="42" t="s">
        <v>15</v>
      </c>
      <c r="B52" s="43"/>
      <c r="C52" s="31"/>
      <c r="D52" s="19"/>
      <c r="E52" s="31"/>
    </row>
    <row r="53" spans="1:5" ht="81.75" customHeight="1" x14ac:dyDescent="0.25">
      <c r="A53" s="30"/>
      <c r="B53" s="85" t="s">
        <v>121</v>
      </c>
      <c r="C53" s="31">
        <f>0.05/2</f>
        <v>2.5000000000000001E-2</v>
      </c>
      <c r="D53" s="19"/>
      <c r="E53" s="11">
        <f>IF(UPPER(D53)="X",C53,0)</f>
        <v>0</v>
      </c>
    </row>
    <row r="54" spans="1:5" ht="75" x14ac:dyDescent="0.25">
      <c r="A54" s="30"/>
      <c r="B54" s="100" t="s">
        <v>122</v>
      </c>
      <c r="C54" s="39">
        <f>0.05/2</f>
        <v>2.5000000000000001E-2</v>
      </c>
      <c r="D54" s="19"/>
      <c r="E54" s="11">
        <f>IF(UPPER(D54)="X",C54,0)</f>
        <v>0</v>
      </c>
    </row>
    <row r="55" spans="1:5" ht="20.25" customHeight="1" x14ac:dyDescent="0.25">
      <c r="A55" s="30"/>
      <c r="B55" s="78"/>
      <c r="C55" s="31"/>
      <c r="D55" s="19"/>
      <c r="E55" s="53"/>
    </row>
    <row r="56" spans="1:5" ht="15" customHeight="1" x14ac:dyDescent="0.25">
      <c r="A56" s="115" t="s">
        <v>16</v>
      </c>
      <c r="B56" s="115"/>
      <c r="C56" s="31"/>
      <c r="D56" s="19"/>
      <c r="E56" s="31"/>
    </row>
    <row r="57" spans="1:5" ht="45" x14ac:dyDescent="0.25">
      <c r="A57" s="30"/>
      <c r="B57" s="85" t="s">
        <v>123</v>
      </c>
      <c r="C57" s="31">
        <f>0.05/6</f>
        <v>8.3333333333333332E-3</v>
      </c>
      <c r="D57" s="19"/>
      <c r="E57" s="11">
        <f t="shared" ref="E57:E62" si="10">IF(UPPER(D57)="X",C57,0)</f>
        <v>0</v>
      </c>
    </row>
    <row r="58" spans="1:5" ht="60" x14ac:dyDescent="0.25">
      <c r="A58" s="30"/>
      <c r="B58" s="85" t="s">
        <v>124</v>
      </c>
      <c r="C58" s="31">
        <f t="shared" ref="C58:C62" si="11">0.05/6</f>
        <v>8.3333333333333332E-3</v>
      </c>
      <c r="D58" s="19"/>
      <c r="E58" s="11">
        <f t="shared" si="10"/>
        <v>0</v>
      </c>
    </row>
    <row r="59" spans="1:5" ht="48" customHeight="1" x14ac:dyDescent="0.25">
      <c r="A59" s="30"/>
      <c r="B59" s="85" t="s">
        <v>125</v>
      </c>
      <c r="C59" s="31">
        <f t="shared" si="11"/>
        <v>8.3333333333333332E-3</v>
      </c>
      <c r="D59" s="19"/>
      <c r="E59" s="11">
        <f t="shared" si="10"/>
        <v>0</v>
      </c>
    </row>
    <row r="60" spans="1:5" ht="76.5" customHeight="1" x14ac:dyDescent="0.25">
      <c r="A60" s="30"/>
      <c r="B60" s="85" t="s">
        <v>126</v>
      </c>
      <c r="C60" s="31">
        <f t="shared" si="11"/>
        <v>8.3333333333333332E-3</v>
      </c>
      <c r="D60" s="19"/>
      <c r="E60" s="11">
        <f t="shared" si="10"/>
        <v>0</v>
      </c>
    </row>
    <row r="61" spans="1:5" ht="45" x14ac:dyDescent="0.25">
      <c r="A61" s="30"/>
      <c r="B61" s="85" t="s">
        <v>127</v>
      </c>
      <c r="C61" s="31">
        <f t="shared" si="11"/>
        <v>8.3333333333333332E-3</v>
      </c>
      <c r="D61" s="19"/>
      <c r="E61" s="11">
        <f t="shared" si="10"/>
        <v>0</v>
      </c>
    </row>
    <row r="62" spans="1:5" ht="36" customHeight="1" x14ac:dyDescent="0.25">
      <c r="A62" s="30"/>
      <c r="B62" s="86" t="s">
        <v>128</v>
      </c>
      <c r="C62" s="31">
        <f t="shared" si="11"/>
        <v>8.3333333333333332E-3</v>
      </c>
      <c r="D62" s="21"/>
      <c r="E62" s="11">
        <f t="shared" si="10"/>
        <v>0</v>
      </c>
    </row>
    <row r="63" spans="1:5" ht="15" customHeight="1" x14ac:dyDescent="0.25">
      <c r="A63" s="78"/>
      <c r="B63" s="78"/>
      <c r="C63" s="31"/>
      <c r="D63" s="16"/>
      <c r="E63" s="31"/>
    </row>
    <row r="64" spans="1:5" ht="15" customHeight="1" x14ac:dyDescent="0.25">
      <c r="A64" s="105" t="s">
        <v>2</v>
      </c>
      <c r="B64" s="77"/>
      <c r="C64" s="61">
        <f>SUM(C6:C62)</f>
        <v>0.99999999999999967</v>
      </c>
      <c r="D64" s="24"/>
      <c r="E64" s="58">
        <f>SUM(E6:E62)</f>
        <v>0</v>
      </c>
    </row>
    <row r="65" spans="1:6" x14ac:dyDescent="0.25">
      <c r="A65" s="43"/>
      <c r="B65" s="43"/>
      <c r="C65" s="45"/>
      <c r="D65" s="27"/>
      <c r="E65" s="6"/>
    </row>
    <row r="66" spans="1:6" x14ac:dyDescent="0.25">
      <c r="A66" s="5" t="s">
        <v>4</v>
      </c>
      <c r="B66" s="6"/>
      <c r="C66" s="6"/>
      <c r="D66" s="1"/>
      <c r="E66" s="6"/>
    </row>
    <row r="67" spans="1:6" s="6" customFormat="1" ht="31.5" customHeight="1" x14ac:dyDescent="0.25">
      <c r="B67" s="83" t="s">
        <v>12</v>
      </c>
      <c r="C67" s="83"/>
      <c r="D67" s="83"/>
      <c r="E67" s="83"/>
    </row>
    <row r="68" spans="1:6" s="6" customFormat="1" x14ac:dyDescent="0.25"/>
    <row r="69" spans="1:6" s="6" customFormat="1" ht="30" customHeight="1" x14ac:dyDescent="0.25">
      <c r="B69" s="83" t="s">
        <v>11</v>
      </c>
      <c r="C69" s="83"/>
      <c r="D69" s="83"/>
      <c r="E69" s="83"/>
    </row>
    <row r="70" spans="1:6" s="6" customFormat="1" x14ac:dyDescent="0.25">
      <c r="B70" s="46"/>
      <c r="C70" s="45"/>
      <c r="D70" s="46"/>
      <c r="E70" s="46"/>
    </row>
    <row r="71" spans="1:6" s="6" customFormat="1" x14ac:dyDescent="0.25">
      <c r="B71" s="46"/>
      <c r="C71" s="45"/>
      <c r="D71" s="46"/>
      <c r="E71" s="46"/>
    </row>
    <row r="72" spans="1:6" ht="15" customHeight="1" x14ac:dyDescent="0.25">
      <c r="A72" s="47"/>
      <c r="B72" s="49"/>
      <c r="C72" s="50"/>
      <c r="D72" s="51"/>
      <c r="E72" s="46"/>
      <c r="F72" s="6"/>
    </row>
    <row r="73" spans="1:6" ht="15" customHeight="1" x14ac:dyDescent="0.25">
      <c r="A73" s="52"/>
      <c r="B73" s="30"/>
      <c r="C73" s="53"/>
      <c r="D73" s="54"/>
      <c r="E73" s="46"/>
      <c r="F73" s="6"/>
    </row>
    <row r="74" spans="1:6" x14ac:dyDescent="0.25">
      <c r="A74" s="52"/>
      <c r="B74" s="30"/>
      <c r="C74" s="53"/>
      <c r="D74" s="54"/>
      <c r="E74" s="46"/>
      <c r="F74" s="6"/>
    </row>
    <row r="75" spans="1:6" x14ac:dyDescent="0.25">
      <c r="A75" s="52"/>
      <c r="B75" s="30"/>
      <c r="C75" s="53"/>
      <c r="D75" s="54"/>
      <c r="E75" s="6"/>
      <c r="F75" s="6"/>
    </row>
    <row r="76" spans="1:6" ht="15" customHeight="1" x14ac:dyDescent="0.25">
      <c r="A76" s="52"/>
      <c r="B76" s="84"/>
      <c r="C76" s="53"/>
      <c r="D76" s="54"/>
      <c r="E76" s="46"/>
      <c r="F76" s="6"/>
    </row>
    <row r="77" spans="1:6" x14ac:dyDescent="0.25">
      <c r="A77" s="52"/>
      <c r="B77" s="30"/>
      <c r="C77" s="53"/>
      <c r="D77" s="54"/>
      <c r="E77" s="46"/>
      <c r="F77" s="6"/>
    </row>
    <row r="78" spans="1:6" x14ac:dyDescent="0.25">
      <c r="A78" s="52"/>
      <c r="B78" s="30"/>
      <c r="C78" s="53"/>
      <c r="D78" s="54"/>
      <c r="E78" s="46"/>
      <c r="F78" s="6"/>
    </row>
    <row r="79" spans="1:6" x14ac:dyDescent="0.25">
      <c r="A79" s="52"/>
      <c r="B79" s="30"/>
      <c r="C79" s="53"/>
      <c r="D79" s="54"/>
      <c r="E79" s="46"/>
      <c r="F79" s="6"/>
    </row>
    <row r="80" spans="1:6" x14ac:dyDescent="0.25">
      <c r="A80" s="52"/>
      <c r="B80" s="30"/>
      <c r="C80" s="53"/>
      <c r="D80" s="54"/>
      <c r="E80" s="46"/>
      <c r="F80" s="6"/>
    </row>
    <row r="81" spans="1:6" x14ac:dyDescent="0.25">
      <c r="A81" s="52"/>
      <c r="B81" s="30"/>
      <c r="C81" s="53"/>
      <c r="D81" s="55"/>
      <c r="E81" s="46"/>
      <c r="F81" s="6"/>
    </row>
    <row r="82" spans="1:6" x14ac:dyDescent="0.25">
      <c r="A82" s="52"/>
      <c r="B82" s="30"/>
      <c r="C82" s="53"/>
      <c r="D82" s="54"/>
      <c r="E82" s="46"/>
      <c r="F82" s="6"/>
    </row>
    <row r="83" spans="1:6" x14ac:dyDescent="0.25">
      <c r="A83" s="52"/>
      <c r="B83" s="30"/>
      <c r="C83" s="53"/>
      <c r="D83" s="54"/>
      <c r="E83" s="46"/>
      <c r="F83" s="6"/>
    </row>
    <row r="84" spans="1:6" x14ac:dyDescent="0.25">
      <c r="A84" s="52"/>
      <c r="B84" s="30"/>
      <c r="C84" s="53"/>
      <c r="D84" s="55"/>
      <c r="E84" s="46"/>
      <c r="F84" s="6"/>
    </row>
    <row r="85" spans="1:6" x14ac:dyDescent="0.25">
      <c r="A85" s="52"/>
      <c r="B85" s="30"/>
      <c r="C85" s="53"/>
      <c r="D85" s="55"/>
      <c r="E85" s="46"/>
      <c r="F85" s="6"/>
    </row>
    <row r="86" spans="1:6" x14ac:dyDescent="0.25">
      <c r="A86" s="52"/>
      <c r="B86" s="30"/>
      <c r="C86" s="53"/>
      <c r="D86" s="55"/>
      <c r="E86" s="46"/>
      <c r="F86" s="6"/>
    </row>
    <row r="87" spans="1:6" x14ac:dyDescent="0.25">
      <c r="A87" s="52"/>
      <c r="B87" s="30"/>
      <c r="C87" s="53"/>
      <c r="D87" s="55"/>
      <c r="E87" s="46"/>
      <c r="F87" s="6"/>
    </row>
    <row r="88" spans="1:6" x14ac:dyDescent="0.25">
      <c r="A88" s="52"/>
      <c r="B88" s="30"/>
      <c r="C88" s="53"/>
      <c r="D88" s="55"/>
      <c r="E88" s="46"/>
      <c r="F88" s="6"/>
    </row>
    <row r="89" spans="1:6" x14ac:dyDescent="0.25">
      <c r="A89" s="56"/>
      <c r="B89" s="57"/>
      <c r="C89" s="58"/>
      <c r="D89" s="59"/>
      <c r="E89" s="46"/>
      <c r="F89" s="6"/>
    </row>
    <row r="90" spans="1:6" x14ac:dyDescent="0.25">
      <c r="A90" s="46"/>
      <c r="B90" s="46"/>
      <c r="C90" s="45"/>
      <c r="D90" s="46"/>
      <c r="E90" s="46"/>
      <c r="F90" s="6"/>
    </row>
    <row r="91" spans="1:6" x14ac:dyDescent="0.25">
      <c r="A91" s="46"/>
      <c r="B91" s="46"/>
      <c r="C91" s="45"/>
      <c r="D91" s="46"/>
      <c r="E91" s="46"/>
      <c r="F91" s="6"/>
    </row>
    <row r="92" spans="1:6" x14ac:dyDescent="0.25">
      <c r="A92" s="46"/>
      <c r="B92" s="46"/>
      <c r="C92" s="45"/>
      <c r="D92" s="46"/>
      <c r="E92" s="46"/>
      <c r="F92" s="6"/>
    </row>
    <row r="93" spans="1:6" x14ac:dyDescent="0.25">
      <c r="A93" s="46"/>
      <c r="B93" s="46"/>
      <c r="C93" s="45"/>
      <c r="D93" s="46"/>
      <c r="E93" s="46"/>
      <c r="F93" s="6"/>
    </row>
    <row r="94" spans="1:6" x14ac:dyDescent="0.25">
      <c r="A94" s="46"/>
      <c r="B94" s="46"/>
      <c r="C94" s="45"/>
      <c r="D94" s="46"/>
      <c r="E94" s="46"/>
      <c r="F94" s="6"/>
    </row>
    <row r="95" spans="1:6" x14ac:dyDescent="0.25">
      <c r="A95" s="46"/>
      <c r="B95" s="46"/>
      <c r="C95" s="45"/>
      <c r="D95" s="46"/>
      <c r="E95" s="46"/>
      <c r="F95" s="6"/>
    </row>
    <row r="96" spans="1:6" x14ac:dyDescent="0.25">
      <c r="A96" s="46"/>
      <c r="B96" s="46"/>
      <c r="C96" s="45"/>
      <c r="D96" s="46"/>
      <c r="E96" s="46"/>
      <c r="F96" s="6"/>
    </row>
    <row r="97" spans="1:6" x14ac:dyDescent="0.25">
      <c r="A97" s="46"/>
      <c r="B97" s="46"/>
      <c r="C97" s="45"/>
      <c r="D97" s="46"/>
      <c r="E97" s="46"/>
      <c r="F97" s="6"/>
    </row>
  </sheetData>
  <sheetProtection sheet="1" objects="1" scenarios="1" selectLockedCells="1"/>
  <protectedRanges>
    <protectedRange sqref="D7:D65" name="inputfm"/>
  </protectedRanges>
  <mergeCells count="6">
    <mergeCell ref="A56:B56"/>
    <mergeCell ref="A5:B5"/>
    <mergeCell ref="A11:B11"/>
    <mergeCell ref="A26:B26"/>
    <mergeCell ref="A35:B35"/>
    <mergeCell ref="A45:B45"/>
  </mergeCells>
  <conditionalFormatting sqref="E2:E3">
    <cfRule type="cellIs" dxfId="9" priority="1" operator="equal">
      <formula>"FAIL"</formula>
    </cfRule>
    <cfRule type="cellIs" dxfId="8" priority="2" operator="equal">
      <formula>"PASS"</formula>
    </cfRule>
  </conditionalFormatting>
  <pageMargins left="0.7" right="0.7" top="0.75" bottom="0.75" header="0.3" footer="0.3"/>
  <pageSetup scale="89" fitToHeight="0" orientation="portrait" r:id="rId1"/>
  <rowBreaks count="2" manualBreakCount="2">
    <brk id="25" max="16383" man="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58"/>
  <sheetViews>
    <sheetView workbookViewId="0">
      <selection activeCell="D6" sqref="D6"/>
    </sheetView>
  </sheetViews>
  <sheetFormatPr defaultColWidth="9.140625" defaultRowHeight="15" x14ac:dyDescent="0.25"/>
  <cols>
    <col min="1" max="1" width="2.7109375" style="28" customWidth="1"/>
    <col min="2" max="2" width="60.28515625" style="28" customWidth="1"/>
    <col min="3" max="5" width="9.7109375" style="28" customWidth="1"/>
    <col min="6" max="16384" width="9.140625" style="1"/>
  </cols>
  <sheetData>
    <row r="1" spans="1:6" s="6" customFormat="1" x14ac:dyDescent="0.25">
      <c r="A1" s="5" t="s">
        <v>8</v>
      </c>
      <c r="B1" s="46"/>
      <c r="C1" s="46" t="s">
        <v>6</v>
      </c>
      <c r="D1" s="46"/>
      <c r="E1" s="7">
        <f>E52</f>
        <v>0</v>
      </c>
    </row>
    <row r="2" spans="1:6" s="6" customFormat="1" x14ac:dyDescent="0.25">
      <c r="A2" s="5" t="s">
        <v>186</v>
      </c>
      <c r="B2" s="46"/>
      <c r="C2" s="46"/>
      <c r="D2" s="46"/>
      <c r="E2" s="64" t="str">
        <f>IF(E1&gt;=0.8,"PASS","FAIL")</f>
        <v>FAIL</v>
      </c>
    </row>
    <row r="3" spans="1:6" s="6" customFormat="1" x14ac:dyDescent="0.25">
      <c r="A3" s="5"/>
      <c r="B3" s="46"/>
      <c r="C3" s="65"/>
      <c r="D3" s="65"/>
      <c r="E3" s="65"/>
    </row>
    <row r="4" spans="1:6" s="6" customFormat="1" ht="45" x14ac:dyDescent="0.25">
      <c r="A4" s="46"/>
      <c r="B4" s="46"/>
      <c r="C4" s="9" t="s">
        <v>0</v>
      </c>
      <c r="D4" s="9" t="s">
        <v>10</v>
      </c>
      <c r="E4" s="9" t="s">
        <v>5</v>
      </c>
      <c r="F4" s="9" t="s">
        <v>9</v>
      </c>
    </row>
    <row r="5" spans="1:6" ht="21.75" customHeight="1" x14ac:dyDescent="0.25">
      <c r="A5" s="116" t="s">
        <v>187</v>
      </c>
      <c r="B5" s="116"/>
      <c r="C5" s="11"/>
      <c r="D5" s="3"/>
      <c r="E5" s="11"/>
    </row>
    <row r="6" spans="1:6" s="4" customFormat="1" ht="45" x14ac:dyDescent="0.25">
      <c r="A6" s="66"/>
      <c r="B6" s="66" t="s">
        <v>188</v>
      </c>
      <c r="C6" s="67">
        <f>0.05/3</f>
        <v>1.6666666666666666E-2</v>
      </c>
      <c r="D6" s="62"/>
      <c r="E6" s="11">
        <f t="shared" ref="E6:E21" si="0">IF(UPPER(D6)="X",C6,0)</f>
        <v>0</v>
      </c>
    </row>
    <row r="7" spans="1:6" s="4" customFormat="1" ht="30" x14ac:dyDescent="0.25">
      <c r="A7" s="66"/>
      <c r="B7" s="66" t="s">
        <v>191</v>
      </c>
      <c r="C7" s="67">
        <f t="shared" ref="C7:C8" si="1">0.05/3</f>
        <v>1.6666666666666666E-2</v>
      </c>
      <c r="D7" s="62"/>
      <c r="E7" s="11">
        <f t="shared" si="0"/>
        <v>0</v>
      </c>
    </row>
    <row r="8" spans="1:6" s="4" customFormat="1" ht="45" x14ac:dyDescent="0.25">
      <c r="A8" s="66"/>
      <c r="B8" s="66" t="s">
        <v>190</v>
      </c>
      <c r="C8" s="67">
        <f t="shared" si="1"/>
        <v>1.6666666666666666E-2</v>
      </c>
      <c r="D8" s="62"/>
      <c r="E8" s="11">
        <f t="shared" si="0"/>
        <v>0</v>
      </c>
    </row>
    <row r="9" spans="1:6" s="4" customFormat="1" ht="17.25" customHeight="1" x14ac:dyDescent="0.25">
      <c r="A9" s="66"/>
      <c r="B9" s="66"/>
      <c r="C9" s="67"/>
      <c r="D9" s="62"/>
      <c r="E9" s="11"/>
    </row>
    <row r="10" spans="1:6" s="4" customFormat="1" x14ac:dyDescent="0.25">
      <c r="A10" s="109" t="s">
        <v>189</v>
      </c>
      <c r="B10" s="66"/>
      <c r="C10" s="67"/>
      <c r="D10" s="62"/>
      <c r="E10" s="11"/>
    </row>
    <row r="11" spans="1:6" ht="30" x14ac:dyDescent="0.25">
      <c r="A11" s="93"/>
      <c r="B11" s="91" t="s">
        <v>192</v>
      </c>
      <c r="C11" s="13">
        <f>0.2/11</f>
        <v>1.8181818181818184E-2</v>
      </c>
      <c r="D11" s="27"/>
      <c r="E11" s="11">
        <f t="shared" si="0"/>
        <v>0</v>
      </c>
    </row>
    <row r="12" spans="1:6" ht="45" x14ac:dyDescent="0.25">
      <c r="A12" s="30"/>
      <c r="B12" s="38" t="s">
        <v>193</v>
      </c>
      <c r="C12" s="13">
        <f t="shared" ref="C12:C21" si="2">0.2/11</f>
        <v>1.8181818181818184E-2</v>
      </c>
      <c r="D12" s="3"/>
      <c r="E12" s="11">
        <f t="shared" si="0"/>
        <v>0</v>
      </c>
    </row>
    <row r="13" spans="1:6" ht="45" x14ac:dyDescent="0.25">
      <c r="A13" s="30"/>
      <c r="B13" s="68" t="s">
        <v>194</v>
      </c>
      <c r="C13" s="13">
        <f t="shared" si="2"/>
        <v>1.8181818181818184E-2</v>
      </c>
      <c r="D13" s="23"/>
      <c r="E13" s="11">
        <f t="shared" si="0"/>
        <v>0</v>
      </c>
    </row>
    <row r="14" spans="1:6" ht="45" x14ac:dyDescent="0.25">
      <c r="A14" s="30"/>
      <c r="B14" s="68" t="s">
        <v>195</v>
      </c>
      <c r="C14" s="13">
        <f t="shared" si="2"/>
        <v>1.8181818181818184E-2</v>
      </c>
      <c r="D14" s="23"/>
      <c r="E14" s="11">
        <f t="shared" si="0"/>
        <v>0</v>
      </c>
    </row>
    <row r="15" spans="1:6" ht="30" x14ac:dyDescent="0.25">
      <c r="A15" s="93"/>
      <c r="B15" s="91" t="s">
        <v>196</v>
      </c>
      <c r="C15" s="13">
        <f t="shared" si="2"/>
        <v>1.8181818181818184E-2</v>
      </c>
      <c r="D15" s="27"/>
      <c r="E15" s="11">
        <f t="shared" si="0"/>
        <v>0</v>
      </c>
    </row>
    <row r="16" spans="1:6" ht="30" x14ac:dyDescent="0.25">
      <c r="A16" s="30"/>
      <c r="B16" s="69" t="s">
        <v>197</v>
      </c>
      <c r="C16" s="13">
        <f t="shared" si="2"/>
        <v>1.8181818181818184E-2</v>
      </c>
      <c r="D16" s="3"/>
      <c r="E16" s="11">
        <f t="shared" si="0"/>
        <v>0</v>
      </c>
    </row>
    <row r="17" spans="1:5" x14ac:dyDescent="0.25">
      <c r="A17" s="30"/>
      <c r="B17" s="38" t="s">
        <v>198</v>
      </c>
      <c r="C17" s="13">
        <f t="shared" si="2"/>
        <v>1.8181818181818184E-2</v>
      </c>
      <c r="D17" s="3"/>
      <c r="E17" s="11">
        <f t="shared" si="0"/>
        <v>0</v>
      </c>
    </row>
    <row r="18" spans="1:5" ht="45" x14ac:dyDescent="0.25">
      <c r="A18" s="30"/>
      <c r="B18" s="70" t="s">
        <v>199</v>
      </c>
      <c r="C18" s="13">
        <f t="shared" si="2"/>
        <v>1.8181818181818184E-2</v>
      </c>
      <c r="D18" s="23"/>
      <c r="E18" s="11">
        <f t="shared" si="0"/>
        <v>0</v>
      </c>
    </row>
    <row r="19" spans="1:5" x14ac:dyDescent="0.25">
      <c r="A19" s="30"/>
      <c r="B19" s="70" t="s">
        <v>200</v>
      </c>
      <c r="C19" s="13">
        <f t="shared" si="2"/>
        <v>1.8181818181818184E-2</v>
      </c>
      <c r="D19" s="23"/>
      <c r="E19" s="11">
        <f t="shared" si="0"/>
        <v>0</v>
      </c>
    </row>
    <row r="20" spans="1:5" ht="60" x14ac:dyDescent="0.25">
      <c r="A20" s="93"/>
      <c r="B20" s="91" t="s">
        <v>201</v>
      </c>
      <c r="C20" s="13">
        <f t="shared" si="2"/>
        <v>1.8181818181818184E-2</v>
      </c>
      <c r="D20" s="27"/>
      <c r="E20" s="11">
        <f t="shared" si="0"/>
        <v>0</v>
      </c>
    </row>
    <row r="21" spans="1:5" ht="45" x14ac:dyDescent="0.25">
      <c r="A21" s="30"/>
      <c r="B21" s="69" t="s">
        <v>202</v>
      </c>
      <c r="C21" s="13">
        <f t="shared" si="2"/>
        <v>1.8181818181818184E-2</v>
      </c>
      <c r="D21" s="3"/>
      <c r="E21" s="11">
        <f t="shared" si="0"/>
        <v>0</v>
      </c>
    </row>
    <row r="22" spans="1:5" x14ac:dyDescent="0.25">
      <c r="A22" s="30"/>
      <c r="B22" s="38"/>
      <c r="C22" s="11"/>
      <c r="D22" s="21"/>
      <c r="E22" s="11"/>
    </row>
    <row r="23" spans="1:5" x14ac:dyDescent="0.25">
      <c r="A23" s="110" t="s">
        <v>203</v>
      </c>
      <c r="B23" s="38"/>
      <c r="C23" s="11"/>
      <c r="D23" s="21"/>
      <c r="E23" s="11"/>
    </row>
    <row r="24" spans="1:5" ht="30" x14ac:dyDescent="0.25">
      <c r="A24" s="71"/>
      <c r="B24" s="38" t="s">
        <v>204</v>
      </c>
      <c r="C24" s="11">
        <f>0.15/3</f>
        <v>4.9999999999999996E-2</v>
      </c>
      <c r="D24" s="21"/>
      <c r="E24" s="11">
        <f t="shared" ref="E24:E26" si="3">IF(UPPER(D24)="X",C24,0)</f>
        <v>0</v>
      </c>
    </row>
    <row r="25" spans="1:5" ht="30" x14ac:dyDescent="0.25">
      <c r="A25" s="71"/>
      <c r="B25" s="66" t="s">
        <v>205</v>
      </c>
      <c r="C25" s="11">
        <f t="shared" ref="C25:C26" si="4">0.15/3</f>
        <v>4.9999999999999996E-2</v>
      </c>
      <c r="D25" s="16"/>
      <c r="E25" s="11">
        <f t="shared" si="3"/>
        <v>0</v>
      </c>
    </row>
    <row r="26" spans="1:5" ht="30" x14ac:dyDescent="0.25">
      <c r="A26" s="71"/>
      <c r="B26" s="66" t="s">
        <v>206</v>
      </c>
      <c r="C26" s="11">
        <f t="shared" si="4"/>
        <v>4.9999999999999996E-2</v>
      </c>
      <c r="D26" s="16"/>
      <c r="E26" s="11">
        <f t="shared" si="3"/>
        <v>0</v>
      </c>
    </row>
    <row r="27" spans="1:5" x14ac:dyDescent="0.25">
      <c r="A27" s="71"/>
      <c r="B27" s="66"/>
      <c r="C27" s="11"/>
      <c r="D27" s="16"/>
      <c r="E27" s="11"/>
    </row>
    <row r="28" spans="1:5" x14ac:dyDescent="0.25">
      <c r="A28" s="110" t="s">
        <v>207</v>
      </c>
      <c r="B28" s="66"/>
      <c r="C28" s="11"/>
      <c r="D28" s="16"/>
      <c r="E28" s="11"/>
    </row>
    <row r="29" spans="1:5" ht="45" x14ac:dyDescent="0.25">
      <c r="A29" s="94"/>
      <c r="B29" s="95" t="s">
        <v>208</v>
      </c>
      <c r="C29" s="13">
        <f>0.225/4</f>
        <v>5.6250000000000001E-2</v>
      </c>
      <c r="D29" s="27"/>
      <c r="E29" s="11">
        <f t="shared" ref="E29:E32" si="5">IF(UPPER(D29)="X",C29,0)</f>
        <v>0</v>
      </c>
    </row>
    <row r="30" spans="1:5" ht="30" x14ac:dyDescent="0.25">
      <c r="A30" s="30"/>
      <c r="B30" s="38" t="s">
        <v>209</v>
      </c>
      <c r="C30" s="13">
        <f t="shared" ref="C30:C32" si="6">0.225/4</f>
        <v>5.6250000000000001E-2</v>
      </c>
      <c r="D30" s="3"/>
      <c r="E30" s="11">
        <f t="shared" si="5"/>
        <v>0</v>
      </c>
    </row>
    <row r="31" spans="1:5" ht="49.5" customHeight="1" x14ac:dyDescent="0.25">
      <c r="A31" s="30"/>
      <c r="B31" s="38" t="s">
        <v>210</v>
      </c>
      <c r="C31" s="13">
        <f t="shared" si="6"/>
        <v>5.6250000000000001E-2</v>
      </c>
      <c r="D31" s="3"/>
      <c r="E31" s="11">
        <f t="shared" si="5"/>
        <v>0</v>
      </c>
    </row>
    <row r="32" spans="1:5" ht="30" x14ac:dyDescent="0.25">
      <c r="A32" s="30"/>
      <c r="B32" s="38" t="s">
        <v>211</v>
      </c>
      <c r="C32" s="13">
        <f t="shared" si="6"/>
        <v>5.6250000000000001E-2</v>
      </c>
      <c r="D32" s="3"/>
      <c r="E32" s="11">
        <f t="shared" si="5"/>
        <v>0</v>
      </c>
    </row>
    <row r="33" spans="1:5" x14ac:dyDescent="0.25">
      <c r="A33" s="30"/>
      <c r="B33" s="92"/>
      <c r="C33" s="11"/>
      <c r="D33" s="3"/>
      <c r="E33" s="11"/>
    </row>
    <row r="34" spans="1:5" x14ac:dyDescent="0.25">
      <c r="A34" s="29" t="s">
        <v>212</v>
      </c>
      <c r="B34" s="92"/>
      <c r="C34" s="11"/>
      <c r="D34" s="3"/>
      <c r="E34" s="11"/>
    </row>
    <row r="35" spans="1:5" ht="30" x14ac:dyDescent="0.25">
      <c r="A35" s="30"/>
      <c r="B35" s="92" t="s">
        <v>213</v>
      </c>
      <c r="C35" s="11">
        <f>0.25/4</f>
        <v>6.25E-2</v>
      </c>
      <c r="D35" s="3"/>
      <c r="E35" s="11">
        <f t="shared" ref="E35:E38" si="7">IF(UPPER(D35)="X",C35,0)</f>
        <v>0</v>
      </c>
    </row>
    <row r="36" spans="1:5" ht="45" x14ac:dyDescent="0.25">
      <c r="A36" s="30"/>
      <c r="B36" s="92" t="s">
        <v>214</v>
      </c>
      <c r="C36" s="11">
        <f t="shared" ref="C36:C38" si="8">0.25/4</f>
        <v>6.25E-2</v>
      </c>
      <c r="D36" s="3"/>
      <c r="E36" s="11">
        <f t="shared" si="7"/>
        <v>0</v>
      </c>
    </row>
    <row r="37" spans="1:5" ht="45" x14ac:dyDescent="0.25">
      <c r="A37" s="30"/>
      <c r="B37" s="92" t="s">
        <v>215</v>
      </c>
      <c r="C37" s="11">
        <f t="shared" si="8"/>
        <v>6.25E-2</v>
      </c>
      <c r="D37" s="3"/>
      <c r="E37" s="11">
        <f t="shared" si="7"/>
        <v>0</v>
      </c>
    </row>
    <row r="38" spans="1:5" ht="30" x14ac:dyDescent="0.25">
      <c r="A38" s="30"/>
      <c r="B38" s="92" t="s">
        <v>211</v>
      </c>
      <c r="C38" s="11">
        <f t="shared" si="8"/>
        <v>6.25E-2</v>
      </c>
      <c r="D38" s="3"/>
      <c r="E38" s="11">
        <f t="shared" si="7"/>
        <v>0</v>
      </c>
    </row>
    <row r="39" spans="1:5" x14ac:dyDescent="0.25">
      <c r="A39" s="30"/>
      <c r="B39" s="92"/>
      <c r="C39" s="11"/>
      <c r="D39" s="3"/>
      <c r="E39" s="11"/>
    </row>
    <row r="40" spans="1:5" x14ac:dyDescent="0.25">
      <c r="A40" s="29" t="s">
        <v>216</v>
      </c>
      <c r="B40" s="92"/>
      <c r="C40" s="11"/>
      <c r="D40" s="3"/>
      <c r="E40" s="11"/>
    </row>
    <row r="41" spans="1:5" ht="45" x14ac:dyDescent="0.25">
      <c r="A41" s="30"/>
      <c r="B41" s="92" t="s">
        <v>217</v>
      </c>
      <c r="C41" s="11">
        <f>0.125/8</f>
        <v>1.5625E-2</v>
      </c>
      <c r="D41" s="3"/>
      <c r="E41" s="11">
        <f t="shared" ref="E41:E48" si="9">IF(UPPER(D41)="X",C41,0)</f>
        <v>0</v>
      </c>
    </row>
    <row r="42" spans="1:5" x14ac:dyDescent="0.25">
      <c r="A42" s="30"/>
      <c r="B42" s="92" t="s">
        <v>218</v>
      </c>
      <c r="C42" s="11">
        <f t="shared" ref="C42:C48" si="10">0.125/8</f>
        <v>1.5625E-2</v>
      </c>
      <c r="D42" s="3"/>
      <c r="E42" s="11">
        <f t="shared" si="9"/>
        <v>0</v>
      </c>
    </row>
    <row r="43" spans="1:5" ht="45" x14ac:dyDescent="0.25">
      <c r="A43" s="30"/>
      <c r="B43" s="92" t="s">
        <v>220</v>
      </c>
      <c r="C43" s="11">
        <f t="shared" si="10"/>
        <v>1.5625E-2</v>
      </c>
      <c r="D43" s="3"/>
      <c r="E43" s="11">
        <f t="shared" si="9"/>
        <v>0</v>
      </c>
    </row>
    <row r="44" spans="1:5" ht="90" x14ac:dyDescent="0.25">
      <c r="A44" s="30"/>
      <c r="B44" s="92" t="s">
        <v>219</v>
      </c>
      <c r="C44" s="11">
        <f t="shared" si="10"/>
        <v>1.5625E-2</v>
      </c>
      <c r="D44" s="3"/>
      <c r="E44" s="11">
        <f t="shared" si="9"/>
        <v>0</v>
      </c>
    </row>
    <row r="45" spans="1:5" ht="75" x14ac:dyDescent="0.25">
      <c r="A45" s="30"/>
      <c r="B45" s="92" t="s">
        <v>221</v>
      </c>
      <c r="C45" s="11">
        <f t="shared" si="10"/>
        <v>1.5625E-2</v>
      </c>
      <c r="D45" s="3"/>
      <c r="E45" s="11">
        <f t="shared" si="9"/>
        <v>0</v>
      </c>
    </row>
    <row r="46" spans="1:5" ht="90" x14ac:dyDescent="0.25">
      <c r="A46" s="30"/>
      <c r="B46" s="92" t="s">
        <v>222</v>
      </c>
      <c r="C46" s="11">
        <f t="shared" si="10"/>
        <v>1.5625E-2</v>
      </c>
      <c r="D46" s="3"/>
      <c r="E46" s="11">
        <f t="shared" si="9"/>
        <v>0</v>
      </c>
    </row>
    <row r="47" spans="1:5" ht="60" x14ac:dyDescent="0.25">
      <c r="A47" s="30"/>
      <c r="B47" s="92" t="s">
        <v>223</v>
      </c>
      <c r="C47" s="11">
        <f t="shared" si="10"/>
        <v>1.5625E-2</v>
      </c>
      <c r="D47" s="3"/>
      <c r="E47" s="11">
        <f t="shared" si="9"/>
        <v>0</v>
      </c>
    </row>
    <row r="48" spans="1:5" ht="30" x14ac:dyDescent="0.25">
      <c r="A48" s="30"/>
      <c r="B48" s="92" t="s">
        <v>224</v>
      </c>
      <c r="C48" s="11">
        <f t="shared" si="10"/>
        <v>1.5625E-2</v>
      </c>
      <c r="D48" s="3"/>
      <c r="E48" s="11">
        <f t="shared" si="9"/>
        <v>0</v>
      </c>
    </row>
    <row r="49" spans="1:6" x14ac:dyDescent="0.25">
      <c r="A49" s="30"/>
      <c r="B49" s="38"/>
      <c r="C49" s="11"/>
      <c r="D49" s="3"/>
      <c r="E49" s="11"/>
    </row>
    <row r="50" spans="1:6" x14ac:dyDescent="0.25">
      <c r="A50" s="30"/>
      <c r="B50" s="38"/>
      <c r="C50" s="11"/>
      <c r="D50" s="3"/>
      <c r="E50" s="11"/>
    </row>
    <row r="51" spans="1:6" ht="30" customHeight="1" x14ac:dyDescent="0.25">
      <c r="A51" s="30"/>
      <c r="B51" s="72"/>
      <c r="C51" s="46"/>
      <c r="E51" s="45"/>
    </row>
    <row r="52" spans="1:6" ht="26.45" customHeight="1" x14ac:dyDescent="0.25">
      <c r="A52" s="73"/>
      <c r="B52" s="74" t="s">
        <v>1</v>
      </c>
      <c r="C52" s="75">
        <f>SUM(C5:C50)</f>
        <v>1</v>
      </c>
      <c r="D52" s="63"/>
      <c r="E52" s="31">
        <f>SUM(E5:E50)</f>
        <v>0</v>
      </c>
    </row>
    <row r="53" spans="1:6" x14ac:dyDescent="0.25">
      <c r="A53" s="46"/>
      <c r="B53" s="46"/>
      <c r="C53" s="46"/>
      <c r="E53" s="46"/>
    </row>
    <row r="54" spans="1:6" x14ac:dyDescent="0.25">
      <c r="A54" s="46"/>
      <c r="B54" s="46"/>
      <c r="C54" s="46"/>
      <c r="E54" s="46"/>
    </row>
    <row r="55" spans="1:6" x14ac:dyDescent="0.25">
      <c r="A55" s="5" t="s">
        <v>4</v>
      </c>
      <c r="B55" s="6"/>
      <c r="C55" s="6"/>
      <c r="D55" s="1"/>
      <c r="E55" s="6"/>
    </row>
    <row r="56" spans="1:6" s="6" customFormat="1" ht="31.5" customHeight="1" x14ac:dyDescent="0.25">
      <c r="B56" s="114" t="s">
        <v>12</v>
      </c>
      <c r="C56" s="114"/>
      <c r="D56" s="114"/>
      <c r="E56" s="114"/>
      <c r="F56" s="114"/>
    </row>
    <row r="57" spans="1:6" s="6" customFormat="1" x14ac:dyDescent="0.25"/>
    <row r="58" spans="1:6" s="6" customFormat="1" ht="30" customHeight="1" x14ac:dyDescent="0.25">
      <c r="B58" s="114" t="s">
        <v>11</v>
      </c>
      <c r="C58" s="114"/>
      <c r="D58" s="114"/>
      <c r="E58" s="114"/>
      <c r="F58" s="114"/>
    </row>
  </sheetData>
  <sheetProtection sheet="1" objects="1" scenarios="1" selectLockedCells="1"/>
  <protectedRanges>
    <protectedRange sqref="D5:D50" name="inputmlc"/>
  </protectedRanges>
  <mergeCells count="3">
    <mergeCell ref="B56:F56"/>
    <mergeCell ref="B58:F58"/>
    <mergeCell ref="A5:B5"/>
  </mergeCells>
  <conditionalFormatting sqref="E2">
    <cfRule type="cellIs" dxfId="7" priority="1" operator="equal">
      <formula>"FAIL"</formula>
    </cfRule>
    <cfRule type="cellIs" dxfId="6" priority="2" operator="equal">
      <formula>"PASS"</formula>
    </cfRule>
  </conditionalFormatting>
  <pageMargins left="0.7" right="0.7" top="0.75" bottom="0.75" header="0.3" footer="0.3"/>
  <pageSetup paperSize="9" scale="8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19"/>
  <sheetViews>
    <sheetView workbookViewId="0">
      <selection activeCell="D6" sqref="D6"/>
    </sheetView>
  </sheetViews>
  <sheetFormatPr defaultColWidth="9.140625" defaultRowHeight="15" x14ac:dyDescent="0.25"/>
  <cols>
    <col min="1" max="1" width="2.7109375" style="1" customWidth="1"/>
    <col min="2" max="2" width="55.7109375" style="1" customWidth="1"/>
    <col min="3" max="5" width="9.7109375" style="1" customWidth="1"/>
    <col min="6" max="6" width="9.140625" style="118"/>
    <col min="7" max="16384" width="9.140625" style="1"/>
  </cols>
  <sheetData>
    <row r="1" spans="1:6" s="6" customFormat="1" x14ac:dyDescent="0.25">
      <c r="A1" s="5" t="s">
        <v>8</v>
      </c>
      <c r="B1" s="46"/>
      <c r="C1" s="46" t="s">
        <v>6</v>
      </c>
      <c r="D1" s="46"/>
      <c r="E1" s="7">
        <f>E112</f>
        <v>0</v>
      </c>
      <c r="F1" s="99"/>
    </row>
    <row r="2" spans="1:6" s="6" customFormat="1" x14ac:dyDescent="0.25">
      <c r="A2" s="5" t="s">
        <v>29</v>
      </c>
      <c r="B2" s="46"/>
      <c r="C2" s="46"/>
      <c r="D2" s="46"/>
      <c r="E2" s="64" t="str">
        <f>IF(E1&gt;=0.8,"PASS","FAIL")</f>
        <v>FAIL</v>
      </c>
      <c r="F2" s="99"/>
    </row>
    <row r="3" spans="1:6" s="6" customFormat="1" x14ac:dyDescent="0.25">
      <c r="A3" s="5"/>
      <c r="B3" s="46"/>
      <c r="C3" s="46"/>
      <c r="D3" s="46"/>
      <c r="E3" s="64"/>
      <c r="F3" s="99"/>
    </row>
    <row r="4" spans="1:6" s="6" customFormat="1" ht="45" x14ac:dyDescent="0.25">
      <c r="A4" s="5"/>
      <c r="B4" s="46"/>
      <c r="C4" s="9" t="s">
        <v>0</v>
      </c>
      <c r="D4" s="9" t="s">
        <v>10</v>
      </c>
      <c r="E4" s="9" t="s">
        <v>5</v>
      </c>
      <c r="F4" s="98" t="s">
        <v>9</v>
      </c>
    </row>
    <row r="5" spans="1:6" x14ac:dyDescent="0.25">
      <c r="A5" s="5" t="s">
        <v>30</v>
      </c>
      <c r="B5" s="6"/>
      <c r="C5" s="6"/>
      <c r="E5" s="6"/>
    </row>
    <row r="6" spans="1:6" ht="30" x14ac:dyDescent="0.25">
      <c r="A6" s="6"/>
      <c r="B6" s="69" t="s">
        <v>31</v>
      </c>
      <c r="C6" s="11"/>
      <c r="D6" s="3"/>
      <c r="E6" s="11"/>
    </row>
    <row r="7" spans="1:6" ht="30" x14ac:dyDescent="0.25">
      <c r="A7" s="6"/>
      <c r="B7" s="69" t="s">
        <v>32</v>
      </c>
      <c r="C7" s="11">
        <f>0.125/4</f>
        <v>3.125E-2</v>
      </c>
      <c r="D7" s="3"/>
      <c r="E7" s="11">
        <f>IF(UPPER(D7)="X",C7,0)</f>
        <v>0</v>
      </c>
    </row>
    <row r="8" spans="1:6" ht="45" x14ac:dyDescent="0.25">
      <c r="A8" s="6"/>
      <c r="B8" s="69" t="s">
        <v>33</v>
      </c>
      <c r="C8" s="11">
        <f>0.125/4</f>
        <v>3.125E-2</v>
      </c>
      <c r="D8" s="3"/>
      <c r="E8" s="11">
        <f t="shared" ref="E8:E12" si="0">IF(UPPER(D8)="X",C8,0)</f>
        <v>0</v>
      </c>
    </row>
    <row r="9" spans="1:6" x14ac:dyDescent="0.25">
      <c r="A9" s="6"/>
      <c r="B9" s="69" t="s">
        <v>34</v>
      </c>
      <c r="C9" s="11"/>
      <c r="D9" s="3"/>
      <c r="E9" s="11"/>
    </row>
    <row r="10" spans="1:6" ht="32.25" customHeight="1" x14ac:dyDescent="0.25">
      <c r="A10" s="6"/>
      <c r="B10" s="69" t="s">
        <v>35</v>
      </c>
      <c r="C10" s="11">
        <f>0.125/6</f>
        <v>2.0833333333333332E-2</v>
      </c>
      <c r="D10" s="3"/>
      <c r="E10" s="11">
        <f t="shared" si="0"/>
        <v>0</v>
      </c>
    </row>
    <row r="11" spans="1:6" ht="30" x14ac:dyDescent="0.25">
      <c r="A11" s="6"/>
      <c r="B11" s="69" t="s">
        <v>36</v>
      </c>
      <c r="C11" s="11">
        <f t="shared" ref="C11:C12" si="1">0.125/6</f>
        <v>2.0833333333333332E-2</v>
      </c>
      <c r="D11" s="3"/>
      <c r="E11" s="11">
        <f t="shared" si="0"/>
        <v>0</v>
      </c>
    </row>
    <row r="12" spans="1:6" ht="45" x14ac:dyDescent="0.25">
      <c r="A12" s="6"/>
      <c r="B12" s="69" t="s">
        <v>37</v>
      </c>
      <c r="C12" s="11">
        <f t="shared" si="1"/>
        <v>2.0833333333333332E-2</v>
      </c>
      <c r="D12" s="3"/>
      <c r="E12" s="11">
        <f t="shared" si="0"/>
        <v>0</v>
      </c>
    </row>
    <row r="13" spans="1:6" x14ac:dyDescent="0.25">
      <c r="A13" s="6"/>
      <c r="B13" s="69"/>
      <c r="C13" s="11"/>
      <c r="D13" s="3"/>
      <c r="E13" s="11"/>
    </row>
    <row r="14" spans="1:6" x14ac:dyDescent="0.25">
      <c r="A14" s="5" t="s">
        <v>38</v>
      </c>
      <c r="B14" s="6"/>
      <c r="C14" s="13"/>
      <c r="D14" s="2"/>
      <c r="E14" s="13"/>
    </row>
    <row r="15" spans="1:6" x14ac:dyDescent="0.25">
      <c r="A15" s="6"/>
      <c r="B15" s="69" t="s">
        <v>39</v>
      </c>
      <c r="C15" s="11"/>
      <c r="D15" s="3"/>
      <c r="E15" s="11"/>
    </row>
    <row r="16" spans="1:6" x14ac:dyDescent="0.25">
      <c r="A16" s="6"/>
      <c r="B16" s="69" t="s">
        <v>40</v>
      </c>
      <c r="C16" s="11">
        <f>0.075/4</f>
        <v>1.8749999999999999E-2</v>
      </c>
      <c r="D16" s="3"/>
      <c r="E16" s="11">
        <f t="shared" ref="E16:E21" si="2">IF(UPPER(D16)="X",C16,0)</f>
        <v>0</v>
      </c>
    </row>
    <row r="17" spans="1:5" ht="30" x14ac:dyDescent="0.25">
      <c r="A17" s="6"/>
      <c r="B17" s="69" t="s">
        <v>41</v>
      </c>
      <c r="C17" s="11">
        <f>0.075/4</f>
        <v>1.8749999999999999E-2</v>
      </c>
      <c r="D17" s="3"/>
      <c r="E17" s="11">
        <f t="shared" si="2"/>
        <v>0</v>
      </c>
    </row>
    <row r="18" spans="1:5" x14ac:dyDescent="0.25">
      <c r="A18" s="6"/>
      <c r="B18" s="69" t="s">
        <v>42</v>
      </c>
      <c r="C18" s="11"/>
      <c r="D18" s="3"/>
      <c r="E18" s="11"/>
    </row>
    <row r="19" spans="1:5" ht="31.5" customHeight="1" x14ac:dyDescent="0.25">
      <c r="A19" s="6"/>
      <c r="B19" s="69" t="s">
        <v>43</v>
      </c>
      <c r="C19" s="11">
        <f>0.075/6</f>
        <v>1.2499999999999999E-2</v>
      </c>
      <c r="D19" s="3"/>
      <c r="E19" s="11">
        <f t="shared" si="2"/>
        <v>0</v>
      </c>
    </row>
    <row r="20" spans="1:5" ht="37.5" customHeight="1" x14ac:dyDescent="0.25">
      <c r="A20" s="6"/>
      <c r="B20" s="10" t="s">
        <v>44</v>
      </c>
      <c r="C20" s="11">
        <f t="shared" ref="C20:C21" si="3">0.075/6</f>
        <v>1.2499999999999999E-2</v>
      </c>
      <c r="D20" s="3"/>
      <c r="E20" s="11">
        <f t="shared" si="2"/>
        <v>0</v>
      </c>
    </row>
    <row r="21" spans="1:5" ht="42.75" customHeight="1" x14ac:dyDescent="0.25">
      <c r="A21" s="6"/>
      <c r="B21" s="69" t="s">
        <v>45</v>
      </c>
      <c r="C21" s="11">
        <f t="shared" si="3"/>
        <v>1.2499999999999999E-2</v>
      </c>
      <c r="D21" s="3"/>
      <c r="E21" s="11">
        <f t="shared" si="2"/>
        <v>0</v>
      </c>
    </row>
    <row r="22" spans="1:5" x14ac:dyDescent="0.25">
      <c r="A22" s="6"/>
      <c r="B22" s="82"/>
      <c r="C22" s="53"/>
      <c r="D22" s="22"/>
      <c r="E22" s="53"/>
    </row>
    <row r="23" spans="1:5" x14ac:dyDescent="0.25">
      <c r="A23" s="5" t="s">
        <v>46</v>
      </c>
      <c r="B23" s="6"/>
      <c r="C23" s="13"/>
      <c r="D23" s="2"/>
      <c r="E23" s="53"/>
    </row>
    <row r="24" spans="1:5" ht="30" x14ac:dyDescent="0.25">
      <c r="A24" s="44"/>
      <c r="B24" s="82" t="s">
        <v>47</v>
      </c>
      <c r="C24" s="53"/>
      <c r="D24" s="22"/>
      <c r="E24" s="53"/>
    </row>
    <row r="25" spans="1:5" ht="45" x14ac:dyDescent="0.25">
      <c r="A25" s="44"/>
      <c r="B25" s="82" t="s">
        <v>48</v>
      </c>
      <c r="C25" s="53">
        <f>0.075/4</f>
        <v>1.8749999999999999E-2</v>
      </c>
      <c r="D25" s="22"/>
      <c r="E25" s="11">
        <f t="shared" ref="E25:E26" si="4">IF(UPPER(D25)="X",C25,0)</f>
        <v>0</v>
      </c>
    </row>
    <row r="26" spans="1:5" ht="30" x14ac:dyDescent="0.25">
      <c r="A26" s="44"/>
      <c r="B26" s="82" t="s">
        <v>49</v>
      </c>
      <c r="C26" s="53">
        <f>0.075/4</f>
        <v>1.8749999999999999E-2</v>
      </c>
      <c r="D26" s="22"/>
      <c r="E26" s="11">
        <f t="shared" si="4"/>
        <v>0</v>
      </c>
    </row>
    <row r="27" spans="1:5" x14ac:dyDescent="0.25">
      <c r="A27" s="44"/>
      <c r="B27" s="82" t="s">
        <v>50</v>
      </c>
      <c r="C27" s="53"/>
      <c r="D27" s="22"/>
      <c r="E27" s="53"/>
    </row>
    <row r="28" spans="1:5" ht="30" x14ac:dyDescent="0.25">
      <c r="A28" s="44"/>
      <c r="B28" s="82" t="s">
        <v>51</v>
      </c>
      <c r="C28" s="53">
        <f>0.075/4</f>
        <v>1.8749999999999999E-2</v>
      </c>
      <c r="D28" s="22"/>
      <c r="E28" s="11">
        <f t="shared" ref="E28:E29" si="5">IF(UPPER(D28)="X",C28,0)</f>
        <v>0</v>
      </c>
    </row>
    <row r="29" spans="1:5" ht="45" x14ac:dyDescent="0.25">
      <c r="A29" s="44"/>
      <c r="B29" s="82" t="s">
        <v>52</v>
      </c>
      <c r="C29" s="53">
        <f>0.075/4</f>
        <v>1.8749999999999999E-2</v>
      </c>
      <c r="D29" s="22"/>
      <c r="E29" s="11">
        <f t="shared" si="5"/>
        <v>0</v>
      </c>
    </row>
    <row r="30" spans="1:5" x14ac:dyDescent="0.25">
      <c r="A30" s="44"/>
      <c r="B30" s="82"/>
      <c r="C30" s="53"/>
      <c r="D30" s="22"/>
      <c r="E30" s="53"/>
    </row>
    <row r="31" spans="1:5" x14ac:dyDescent="0.25">
      <c r="A31" s="29" t="s">
        <v>53</v>
      </c>
      <c r="B31" s="82"/>
      <c r="C31" s="53"/>
      <c r="D31" s="22"/>
      <c r="E31" s="53"/>
    </row>
    <row r="32" spans="1:5" ht="30" x14ac:dyDescent="0.25">
      <c r="A32" s="44"/>
      <c r="B32" s="82" t="s">
        <v>54</v>
      </c>
      <c r="C32" s="53"/>
      <c r="D32" s="22"/>
      <c r="E32" s="11"/>
    </row>
    <row r="33" spans="1:5" ht="45" x14ac:dyDescent="0.25">
      <c r="A33" s="44"/>
      <c r="B33" s="82" t="s">
        <v>55</v>
      </c>
      <c r="C33" s="53">
        <f>0.125/6</f>
        <v>2.0833333333333332E-2</v>
      </c>
      <c r="D33" s="22"/>
      <c r="E33" s="11">
        <f t="shared" ref="E33" si="6">IF(UPPER(D33)="X",C33,0)</f>
        <v>0</v>
      </c>
    </row>
    <row r="34" spans="1:5" ht="30" x14ac:dyDescent="0.25">
      <c r="A34" s="44"/>
      <c r="B34" s="82" t="s">
        <v>56</v>
      </c>
      <c r="C34" s="53">
        <f t="shared" ref="C34:C35" si="7">0.125/6</f>
        <v>2.0833333333333332E-2</v>
      </c>
      <c r="D34" s="22"/>
      <c r="E34" s="11">
        <f t="shared" ref="E34:E35" si="8">IF(UPPER(D34)="X",C34,0)</f>
        <v>0</v>
      </c>
    </row>
    <row r="35" spans="1:5" ht="30" x14ac:dyDescent="0.25">
      <c r="A35" s="44"/>
      <c r="B35" s="82" t="s">
        <v>57</v>
      </c>
      <c r="C35" s="53">
        <f t="shared" si="7"/>
        <v>2.0833333333333332E-2</v>
      </c>
      <c r="D35" s="22"/>
      <c r="E35" s="11">
        <f t="shared" si="8"/>
        <v>0</v>
      </c>
    </row>
    <row r="36" spans="1:5" x14ac:dyDescent="0.25">
      <c r="A36" s="44"/>
      <c r="B36" s="82" t="s">
        <v>58</v>
      </c>
      <c r="C36" s="53"/>
      <c r="D36" s="22"/>
      <c r="E36" s="11"/>
    </row>
    <row r="37" spans="1:5" ht="45" x14ac:dyDescent="0.25">
      <c r="A37" s="44"/>
      <c r="B37" s="82" t="s">
        <v>59</v>
      </c>
      <c r="C37" s="53">
        <f>0.125/4</f>
        <v>3.125E-2</v>
      </c>
      <c r="D37" s="22"/>
      <c r="E37" s="11">
        <f t="shared" ref="E37" si="9">IF(UPPER(D37)="X",C37,0)</f>
        <v>0</v>
      </c>
    </row>
    <row r="38" spans="1:5" ht="30" x14ac:dyDescent="0.25">
      <c r="A38" s="44"/>
      <c r="B38" s="82" t="s">
        <v>60</v>
      </c>
      <c r="C38" s="53">
        <f>0.125/4</f>
        <v>3.125E-2</v>
      </c>
      <c r="D38" s="22"/>
      <c r="E38" s="11">
        <f t="shared" ref="E38" si="10">IF(UPPER(D38)="X",C38,0)</f>
        <v>0</v>
      </c>
    </row>
    <row r="39" spans="1:5" x14ac:dyDescent="0.25">
      <c r="A39" s="44"/>
      <c r="B39" s="81"/>
      <c r="C39" s="44"/>
      <c r="D39" s="20"/>
      <c r="E39" s="53"/>
    </row>
    <row r="40" spans="1:5" x14ac:dyDescent="0.25">
      <c r="A40" s="29" t="s">
        <v>61</v>
      </c>
      <c r="B40" s="81"/>
      <c r="C40" s="44"/>
      <c r="D40" s="20"/>
      <c r="E40" s="53"/>
    </row>
    <row r="41" spans="1:5" x14ac:dyDescent="0.25">
      <c r="A41" s="44"/>
      <c r="B41" s="81" t="s">
        <v>62</v>
      </c>
      <c r="C41" s="44"/>
      <c r="D41" s="20"/>
      <c r="E41" s="53"/>
    </row>
    <row r="42" spans="1:5" ht="30" x14ac:dyDescent="0.25">
      <c r="A42" s="44"/>
      <c r="B42" s="81" t="s">
        <v>63</v>
      </c>
      <c r="C42" s="44">
        <f>0.1/4</f>
        <v>2.5000000000000001E-2</v>
      </c>
      <c r="D42" s="20"/>
      <c r="E42" s="11">
        <f t="shared" ref="E42:E47" si="11">IF(UPPER(D42)="X",C42,0)</f>
        <v>0</v>
      </c>
    </row>
    <row r="43" spans="1:5" ht="45" x14ac:dyDescent="0.25">
      <c r="A43" s="44"/>
      <c r="B43" s="81" t="s">
        <v>64</v>
      </c>
      <c r="C43" s="44">
        <f>0.1/4</f>
        <v>2.5000000000000001E-2</v>
      </c>
      <c r="D43" s="20"/>
      <c r="E43" s="11">
        <f t="shared" si="11"/>
        <v>0</v>
      </c>
    </row>
    <row r="44" spans="1:5" x14ac:dyDescent="0.25">
      <c r="A44" s="44"/>
      <c r="B44" s="81" t="s">
        <v>65</v>
      </c>
      <c r="C44" s="44"/>
      <c r="D44" s="20"/>
      <c r="E44" s="11"/>
    </row>
    <row r="45" spans="1:5" ht="60" x14ac:dyDescent="0.25">
      <c r="A45" s="44"/>
      <c r="B45" s="81" t="s">
        <v>66</v>
      </c>
      <c r="C45" s="53">
        <f>0.1/6</f>
        <v>1.6666666666666666E-2</v>
      </c>
      <c r="D45" s="20"/>
      <c r="E45" s="11">
        <f t="shared" si="11"/>
        <v>0</v>
      </c>
    </row>
    <row r="46" spans="1:5" ht="45" x14ac:dyDescent="0.25">
      <c r="A46" s="44"/>
      <c r="B46" s="81" t="s">
        <v>67</v>
      </c>
      <c r="C46" s="53">
        <f t="shared" ref="C46:C47" si="12">0.1/6</f>
        <v>1.6666666666666666E-2</v>
      </c>
      <c r="D46" s="20"/>
      <c r="E46" s="11">
        <f t="shared" si="11"/>
        <v>0</v>
      </c>
    </row>
    <row r="47" spans="1:5" ht="45" x14ac:dyDescent="0.25">
      <c r="A47" s="44"/>
      <c r="B47" s="81" t="s">
        <v>68</v>
      </c>
      <c r="C47" s="53">
        <f t="shared" si="12"/>
        <v>1.6666666666666666E-2</v>
      </c>
      <c r="D47" s="20"/>
      <c r="E47" s="11">
        <f t="shared" si="11"/>
        <v>0</v>
      </c>
    </row>
    <row r="48" spans="1:5" x14ac:dyDescent="0.25">
      <c r="A48" s="44"/>
      <c r="B48" s="81"/>
      <c r="C48" s="44"/>
      <c r="D48" s="20"/>
      <c r="E48" s="53"/>
    </row>
    <row r="49" spans="1:5" x14ac:dyDescent="0.25">
      <c r="A49" s="29" t="s">
        <v>129</v>
      </c>
      <c r="B49" s="81"/>
      <c r="C49" s="44"/>
      <c r="D49" s="20"/>
      <c r="E49" s="53"/>
    </row>
    <row r="50" spans="1:5" ht="45" x14ac:dyDescent="0.25">
      <c r="A50" s="44"/>
      <c r="B50" s="81" t="s">
        <v>130</v>
      </c>
      <c r="C50" s="44"/>
      <c r="D50" s="20"/>
      <c r="E50" s="11"/>
    </row>
    <row r="51" spans="1:5" ht="45" x14ac:dyDescent="0.25">
      <c r="A51" s="44"/>
      <c r="B51" s="81" t="s">
        <v>133</v>
      </c>
      <c r="C51" s="44">
        <f>0.075/6</f>
        <v>1.2499999999999999E-2</v>
      </c>
      <c r="D51" s="20"/>
      <c r="E51" s="11">
        <f t="shared" ref="E51:E60" si="13">IF(UPPER(D51)="X",C51,0)</f>
        <v>0</v>
      </c>
    </row>
    <row r="52" spans="1:5" ht="60" x14ac:dyDescent="0.25">
      <c r="A52" s="44"/>
      <c r="B52" s="81" t="s">
        <v>132</v>
      </c>
      <c r="C52" s="44">
        <f>0.075/6</f>
        <v>1.2499999999999999E-2</v>
      </c>
      <c r="D52" s="20"/>
      <c r="E52" s="11">
        <f t="shared" si="13"/>
        <v>0</v>
      </c>
    </row>
    <row r="53" spans="1:5" ht="45" x14ac:dyDescent="0.25">
      <c r="A53" s="44"/>
      <c r="B53" s="81" t="s">
        <v>131</v>
      </c>
      <c r="C53" s="44"/>
      <c r="D53" s="20"/>
      <c r="E53" s="11"/>
    </row>
    <row r="54" spans="1:5" ht="45" x14ac:dyDescent="0.25">
      <c r="A54" s="44"/>
      <c r="B54" s="81" t="s">
        <v>136</v>
      </c>
      <c r="C54" s="44">
        <f>0.075/12</f>
        <v>6.2499999999999995E-3</v>
      </c>
      <c r="D54" s="20"/>
      <c r="E54" s="11">
        <f t="shared" si="13"/>
        <v>0</v>
      </c>
    </row>
    <row r="55" spans="1:5" ht="30" x14ac:dyDescent="0.25">
      <c r="A55" s="44"/>
      <c r="B55" s="81" t="s">
        <v>137</v>
      </c>
      <c r="C55" s="44">
        <f t="shared" ref="C55:C57" si="14">0.075/12</f>
        <v>6.2499999999999995E-3</v>
      </c>
      <c r="D55" s="20"/>
      <c r="E55" s="11">
        <f t="shared" si="13"/>
        <v>0</v>
      </c>
    </row>
    <row r="56" spans="1:5" ht="45" x14ac:dyDescent="0.25">
      <c r="A56" s="44"/>
      <c r="B56" s="81" t="s">
        <v>134</v>
      </c>
      <c r="C56" s="44">
        <f t="shared" si="14"/>
        <v>6.2499999999999995E-3</v>
      </c>
      <c r="D56" s="20"/>
      <c r="E56" s="11">
        <f t="shared" si="13"/>
        <v>0</v>
      </c>
    </row>
    <row r="57" spans="1:5" ht="60" x14ac:dyDescent="0.25">
      <c r="A57" s="44"/>
      <c r="B57" s="81" t="s">
        <v>135</v>
      </c>
      <c r="C57" s="44">
        <f t="shared" si="14"/>
        <v>6.2499999999999995E-3</v>
      </c>
      <c r="D57" s="20"/>
      <c r="E57" s="11">
        <f t="shared" si="13"/>
        <v>0</v>
      </c>
    </row>
    <row r="58" spans="1:5" ht="30" x14ac:dyDescent="0.25">
      <c r="A58" s="44"/>
      <c r="B58" s="81" t="s">
        <v>138</v>
      </c>
      <c r="C58" s="44"/>
      <c r="D58" s="20"/>
      <c r="E58" s="53"/>
    </row>
    <row r="59" spans="1:5" ht="45" x14ac:dyDescent="0.25">
      <c r="A59" s="44"/>
      <c r="B59" s="81" t="s">
        <v>140</v>
      </c>
      <c r="C59" s="106">
        <f>0.075/6</f>
        <v>1.2499999999999999E-2</v>
      </c>
      <c r="D59" s="20"/>
      <c r="E59" s="11">
        <f t="shared" si="13"/>
        <v>0</v>
      </c>
    </row>
    <row r="60" spans="1:5" ht="30" x14ac:dyDescent="0.25">
      <c r="A60" s="44"/>
      <c r="B60" s="81" t="s">
        <v>139</v>
      </c>
      <c r="C60" s="106">
        <f>0.075/6</f>
        <v>1.2499999999999999E-2</v>
      </c>
      <c r="D60" s="20"/>
      <c r="E60" s="11">
        <f t="shared" si="13"/>
        <v>0</v>
      </c>
    </row>
    <row r="61" spans="1:5" x14ac:dyDescent="0.25">
      <c r="A61" s="44"/>
      <c r="B61" s="81"/>
      <c r="C61" s="44"/>
      <c r="D61" s="20"/>
      <c r="E61" s="53"/>
    </row>
    <row r="62" spans="1:5" x14ac:dyDescent="0.25">
      <c r="A62" s="29" t="s">
        <v>141</v>
      </c>
      <c r="B62" s="81"/>
      <c r="C62" s="44"/>
      <c r="D62" s="20"/>
      <c r="E62" s="53"/>
    </row>
    <row r="63" spans="1:5" ht="30" x14ac:dyDescent="0.25">
      <c r="A63" s="44"/>
      <c r="B63" s="81" t="s">
        <v>142</v>
      </c>
      <c r="C63" s="44"/>
      <c r="D63" s="20"/>
      <c r="E63" s="53"/>
    </row>
    <row r="64" spans="1:5" ht="45" x14ac:dyDescent="0.25">
      <c r="A64" s="44"/>
      <c r="B64" s="81" t="s">
        <v>143</v>
      </c>
      <c r="C64" s="53">
        <f>0.125/12</f>
        <v>1.0416666666666666E-2</v>
      </c>
      <c r="D64" s="20"/>
      <c r="E64" s="11">
        <f t="shared" ref="E64:E67" si="15">IF(UPPER(D64)="X",C64,0)</f>
        <v>0</v>
      </c>
    </row>
    <row r="65" spans="1:5" ht="30" x14ac:dyDescent="0.25">
      <c r="A65" s="44"/>
      <c r="B65" s="81" t="s">
        <v>144</v>
      </c>
      <c r="C65" s="53">
        <f t="shared" ref="C65:C67" si="16">0.125/12</f>
        <v>1.0416666666666666E-2</v>
      </c>
      <c r="D65" s="20"/>
      <c r="E65" s="11">
        <f t="shared" si="15"/>
        <v>0</v>
      </c>
    </row>
    <row r="66" spans="1:5" ht="30" x14ac:dyDescent="0.25">
      <c r="A66" s="44"/>
      <c r="B66" s="81" t="s">
        <v>145</v>
      </c>
      <c r="C66" s="53">
        <f t="shared" si="16"/>
        <v>1.0416666666666666E-2</v>
      </c>
      <c r="D66" s="20"/>
      <c r="E66" s="11">
        <f t="shared" si="15"/>
        <v>0</v>
      </c>
    </row>
    <row r="67" spans="1:5" ht="30" x14ac:dyDescent="0.25">
      <c r="A67" s="44"/>
      <c r="B67" s="81" t="s">
        <v>146</v>
      </c>
      <c r="C67" s="53">
        <f t="shared" si="16"/>
        <v>1.0416666666666666E-2</v>
      </c>
      <c r="D67" s="20"/>
      <c r="E67" s="11">
        <f t="shared" si="15"/>
        <v>0</v>
      </c>
    </row>
    <row r="68" spans="1:5" x14ac:dyDescent="0.25">
      <c r="A68" s="44"/>
      <c r="B68" s="81" t="s">
        <v>147</v>
      </c>
      <c r="C68" s="53"/>
      <c r="D68" s="20"/>
      <c r="E68" s="53"/>
    </row>
    <row r="69" spans="1:5" ht="45" x14ac:dyDescent="0.25">
      <c r="A69" s="44"/>
      <c r="B69" s="81" t="s">
        <v>148</v>
      </c>
      <c r="C69" s="107">
        <f>0.125/9</f>
        <v>1.3888888888888888E-2</v>
      </c>
      <c r="D69" s="20"/>
      <c r="E69" s="11">
        <f t="shared" ref="E69:E71" si="17">IF(UPPER(D69)="X",C69,0)</f>
        <v>0</v>
      </c>
    </row>
    <row r="70" spans="1:5" ht="60" x14ac:dyDescent="0.25">
      <c r="A70" s="44"/>
      <c r="B70" s="81" t="s">
        <v>149</v>
      </c>
      <c r="C70" s="107">
        <f t="shared" ref="C70:C71" si="18">0.125/9</f>
        <v>1.3888888888888888E-2</v>
      </c>
      <c r="D70" s="20"/>
      <c r="E70" s="11">
        <f t="shared" si="17"/>
        <v>0</v>
      </c>
    </row>
    <row r="71" spans="1:5" ht="30" x14ac:dyDescent="0.25">
      <c r="A71" s="44"/>
      <c r="B71" s="81" t="s">
        <v>150</v>
      </c>
      <c r="C71" s="107">
        <f t="shared" si="18"/>
        <v>1.3888888888888888E-2</v>
      </c>
      <c r="D71" s="20"/>
      <c r="E71" s="11">
        <f t="shared" si="17"/>
        <v>0</v>
      </c>
    </row>
    <row r="72" spans="1:5" ht="30" x14ac:dyDescent="0.25">
      <c r="A72" s="44"/>
      <c r="B72" s="81" t="s">
        <v>151</v>
      </c>
      <c r="C72" s="53"/>
      <c r="D72" s="20"/>
      <c r="E72" s="53"/>
    </row>
    <row r="73" spans="1:5" ht="45" x14ac:dyDescent="0.25">
      <c r="A73" s="44"/>
      <c r="B73" s="81" t="s">
        <v>152</v>
      </c>
      <c r="C73" s="53">
        <f>0.125/9</f>
        <v>1.3888888888888888E-2</v>
      </c>
      <c r="D73" s="20"/>
      <c r="E73" s="11">
        <f t="shared" ref="E73:E75" si="19">IF(UPPER(D73)="X",C73,0)</f>
        <v>0</v>
      </c>
    </row>
    <row r="74" spans="1:5" ht="30" x14ac:dyDescent="0.25">
      <c r="A74" s="44"/>
      <c r="B74" s="81" t="s">
        <v>153</v>
      </c>
      <c r="C74" s="53">
        <f t="shared" ref="C74:C75" si="20">0.125/9</f>
        <v>1.3888888888888888E-2</v>
      </c>
      <c r="D74" s="20"/>
      <c r="E74" s="11">
        <f t="shared" si="19"/>
        <v>0</v>
      </c>
    </row>
    <row r="75" spans="1:5" ht="45" x14ac:dyDescent="0.25">
      <c r="A75" s="44"/>
      <c r="B75" s="81" t="s">
        <v>154</v>
      </c>
      <c r="C75" s="53">
        <f t="shared" si="20"/>
        <v>1.3888888888888888E-2</v>
      </c>
      <c r="D75" s="20"/>
      <c r="E75" s="11">
        <f t="shared" si="19"/>
        <v>0</v>
      </c>
    </row>
    <row r="76" spans="1:5" x14ac:dyDescent="0.25">
      <c r="A76" s="44"/>
      <c r="B76" s="81"/>
      <c r="C76" s="44"/>
      <c r="D76" s="20"/>
      <c r="E76" s="53"/>
    </row>
    <row r="77" spans="1:5" x14ac:dyDescent="0.25">
      <c r="A77" s="29" t="s">
        <v>155</v>
      </c>
      <c r="B77" s="81"/>
      <c r="C77" s="44"/>
      <c r="D77" s="20"/>
      <c r="E77" s="53"/>
    </row>
    <row r="78" spans="1:5" ht="30" x14ac:dyDescent="0.25">
      <c r="A78" s="44"/>
      <c r="B78" s="81" t="s">
        <v>156</v>
      </c>
      <c r="C78" s="44"/>
      <c r="D78" s="20"/>
      <c r="E78" s="53"/>
    </row>
    <row r="79" spans="1:5" ht="45" x14ac:dyDescent="0.25">
      <c r="A79" s="44"/>
      <c r="B79" s="81" t="s">
        <v>157</v>
      </c>
      <c r="C79" s="53">
        <f t="shared" ref="C79:C81" si="21">0.1/6</f>
        <v>1.6666666666666666E-2</v>
      </c>
      <c r="D79" s="20"/>
      <c r="E79" s="11">
        <f t="shared" ref="E79:E81" si="22">IF(UPPER(D79)="X",C79,0)</f>
        <v>0</v>
      </c>
    </row>
    <row r="80" spans="1:5" ht="45" x14ac:dyDescent="0.25">
      <c r="A80" s="44"/>
      <c r="B80" s="81" t="s">
        <v>158</v>
      </c>
      <c r="C80" s="53">
        <f t="shared" si="21"/>
        <v>1.6666666666666666E-2</v>
      </c>
      <c r="D80" s="20"/>
      <c r="E80" s="11">
        <f t="shared" si="22"/>
        <v>0</v>
      </c>
    </row>
    <row r="81" spans="1:5" ht="30" x14ac:dyDescent="0.25">
      <c r="A81" s="44"/>
      <c r="B81" s="81" t="s">
        <v>159</v>
      </c>
      <c r="C81" s="53">
        <f t="shared" si="21"/>
        <v>1.6666666666666666E-2</v>
      </c>
      <c r="D81" s="20"/>
      <c r="E81" s="11">
        <f t="shared" si="22"/>
        <v>0</v>
      </c>
    </row>
    <row r="82" spans="1:5" ht="45" x14ac:dyDescent="0.25">
      <c r="A82" s="44"/>
      <c r="B82" s="81" t="s">
        <v>160</v>
      </c>
      <c r="C82" s="53"/>
      <c r="D82" s="20"/>
      <c r="E82" s="53"/>
    </row>
    <row r="83" spans="1:5" ht="30" x14ac:dyDescent="0.25">
      <c r="A83" s="44"/>
      <c r="B83" s="81" t="s">
        <v>161</v>
      </c>
      <c r="C83" s="53">
        <f t="shared" ref="C83:C85" si="23">0.1/6</f>
        <v>1.6666666666666666E-2</v>
      </c>
      <c r="D83" s="20"/>
      <c r="E83" s="11">
        <f t="shared" ref="E83:E85" si="24">IF(UPPER(D83)="X",C83,0)</f>
        <v>0</v>
      </c>
    </row>
    <row r="84" spans="1:5" ht="30" x14ac:dyDescent="0.25">
      <c r="A84" s="44"/>
      <c r="B84" s="81" t="s">
        <v>162</v>
      </c>
      <c r="C84" s="53">
        <f t="shared" si="23"/>
        <v>1.6666666666666666E-2</v>
      </c>
      <c r="D84" s="20"/>
      <c r="E84" s="11">
        <f t="shared" si="24"/>
        <v>0</v>
      </c>
    </row>
    <row r="85" spans="1:5" ht="45" x14ac:dyDescent="0.25">
      <c r="A85" s="44"/>
      <c r="B85" s="81" t="s">
        <v>163</v>
      </c>
      <c r="C85" s="53">
        <f t="shared" si="23"/>
        <v>1.6666666666666666E-2</v>
      </c>
      <c r="D85" s="20"/>
      <c r="E85" s="11">
        <f t="shared" si="24"/>
        <v>0</v>
      </c>
    </row>
    <row r="86" spans="1:5" x14ac:dyDescent="0.25">
      <c r="A86" s="44"/>
      <c r="B86" s="81"/>
      <c r="C86" s="44"/>
      <c r="D86" s="20"/>
      <c r="E86" s="53"/>
    </row>
    <row r="87" spans="1:5" x14ac:dyDescent="0.25">
      <c r="A87" s="29" t="s">
        <v>164</v>
      </c>
      <c r="B87" s="81"/>
      <c r="C87" s="44"/>
      <c r="D87" s="20"/>
      <c r="E87" s="53"/>
    </row>
    <row r="88" spans="1:5" ht="30" x14ac:dyDescent="0.25">
      <c r="A88" s="44"/>
      <c r="B88" s="81" t="s">
        <v>165</v>
      </c>
      <c r="C88" s="44"/>
      <c r="D88" s="20"/>
      <c r="E88" s="53"/>
    </row>
    <row r="89" spans="1:5" ht="30" x14ac:dyDescent="0.25">
      <c r="A89" s="44"/>
      <c r="B89" s="81" t="s">
        <v>166</v>
      </c>
      <c r="C89" s="53">
        <f t="shared" ref="C89:C91" si="25">0.125/6</f>
        <v>2.0833333333333332E-2</v>
      </c>
      <c r="D89" s="20"/>
      <c r="E89" s="11">
        <f t="shared" ref="E89:E91" si="26">IF(UPPER(D89)="X",C89,0)</f>
        <v>0</v>
      </c>
    </row>
    <row r="90" spans="1:5" ht="30" x14ac:dyDescent="0.25">
      <c r="A90" s="44"/>
      <c r="B90" s="81" t="s">
        <v>167</v>
      </c>
      <c r="C90" s="53">
        <f t="shared" si="25"/>
        <v>2.0833333333333332E-2</v>
      </c>
      <c r="D90" s="20"/>
      <c r="E90" s="11">
        <f t="shared" si="26"/>
        <v>0</v>
      </c>
    </row>
    <row r="91" spans="1:5" ht="30" x14ac:dyDescent="0.25">
      <c r="A91" s="44"/>
      <c r="B91" s="81" t="s">
        <v>168</v>
      </c>
      <c r="C91" s="53">
        <f t="shared" si="25"/>
        <v>2.0833333333333332E-2</v>
      </c>
      <c r="D91" s="20"/>
      <c r="E91" s="11">
        <f t="shared" si="26"/>
        <v>0</v>
      </c>
    </row>
    <row r="92" spans="1:5" x14ac:dyDescent="0.25">
      <c r="A92" s="44"/>
      <c r="B92" s="81" t="s">
        <v>169</v>
      </c>
      <c r="C92" s="53"/>
      <c r="D92" s="20"/>
      <c r="E92" s="53"/>
    </row>
    <row r="93" spans="1:5" ht="30" x14ac:dyDescent="0.25">
      <c r="A93" s="44"/>
      <c r="B93" s="81" t="s">
        <v>170</v>
      </c>
      <c r="C93" s="53">
        <f t="shared" ref="C93:C95" si="27">0.125/6</f>
        <v>2.0833333333333332E-2</v>
      </c>
      <c r="D93" s="20"/>
      <c r="E93" s="11">
        <f t="shared" ref="E93:E95" si="28">IF(UPPER(D93)="X",C93,0)</f>
        <v>0</v>
      </c>
    </row>
    <row r="94" spans="1:5" ht="60" x14ac:dyDescent="0.25">
      <c r="A94" s="44"/>
      <c r="B94" s="81" t="s">
        <v>171</v>
      </c>
      <c r="C94" s="53">
        <f t="shared" si="27"/>
        <v>2.0833333333333332E-2</v>
      </c>
      <c r="D94" s="20"/>
      <c r="E94" s="11">
        <f t="shared" si="28"/>
        <v>0</v>
      </c>
    </row>
    <row r="95" spans="1:5" ht="45" x14ac:dyDescent="0.25">
      <c r="A95" s="44"/>
      <c r="B95" s="81" t="s">
        <v>172</v>
      </c>
      <c r="C95" s="53">
        <f t="shared" si="27"/>
        <v>2.0833333333333332E-2</v>
      </c>
      <c r="D95" s="20"/>
      <c r="E95" s="11">
        <f t="shared" si="28"/>
        <v>0</v>
      </c>
    </row>
    <row r="96" spans="1:5" x14ac:dyDescent="0.25">
      <c r="A96" s="44"/>
      <c r="B96" s="81"/>
      <c r="C96" s="44"/>
      <c r="D96" s="20"/>
      <c r="E96" s="53"/>
    </row>
    <row r="97" spans="1:5" x14ac:dyDescent="0.25">
      <c r="A97" s="29" t="s">
        <v>173</v>
      </c>
      <c r="B97" s="81"/>
      <c r="C97" s="44"/>
      <c r="D97" s="20"/>
      <c r="E97" s="53"/>
    </row>
    <row r="98" spans="1:5" ht="30" x14ac:dyDescent="0.25">
      <c r="A98" s="44"/>
      <c r="B98" s="81" t="s">
        <v>174</v>
      </c>
      <c r="C98" s="44"/>
      <c r="D98" s="20"/>
      <c r="E98" s="53"/>
    </row>
    <row r="99" spans="1:5" ht="30" x14ac:dyDescent="0.25">
      <c r="A99" s="44"/>
      <c r="B99" s="81" t="s">
        <v>175</v>
      </c>
      <c r="C99" s="108">
        <f>0.075/9</f>
        <v>8.3333333333333332E-3</v>
      </c>
      <c r="D99" s="20"/>
      <c r="E99" s="11">
        <f t="shared" ref="E99:E101" si="29">IF(UPPER(D99)="X",C99,0)</f>
        <v>0</v>
      </c>
    </row>
    <row r="100" spans="1:5" ht="60" x14ac:dyDescent="0.25">
      <c r="A100" s="44"/>
      <c r="B100" s="81" t="s">
        <v>176</v>
      </c>
      <c r="C100" s="108">
        <f t="shared" ref="C100:C101" si="30">0.075/9</f>
        <v>8.3333333333333332E-3</v>
      </c>
      <c r="D100" s="20"/>
      <c r="E100" s="11">
        <f t="shared" si="29"/>
        <v>0</v>
      </c>
    </row>
    <row r="101" spans="1:5" ht="15" customHeight="1" x14ac:dyDescent="0.25">
      <c r="A101" s="44"/>
      <c r="B101" s="81" t="s">
        <v>177</v>
      </c>
      <c r="C101" s="108">
        <f t="shared" si="30"/>
        <v>8.3333333333333332E-3</v>
      </c>
      <c r="D101" s="20"/>
      <c r="E101" s="11">
        <f t="shared" si="29"/>
        <v>0</v>
      </c>
    </row>
    <row r="102" spans="1:5" ht="30" x14ac:dyDescent="0.25">
      <c r="A102" s="44"/>
      <c r="B102" s="81" t="s">
        <v>178</v>
      </c>
      <c r="C102" s="44"/>
      <c r="D102" s="20"/>
      <c r="E102" s="53"/>
    </row>
    <row r="103" spans="1:5" ht="45" x14ac:dyDescent="0.25">
      <c r="A103" s="44"/>
      <c r="B103" s="81" t="s">
        <v>184</v>
      </c>
      <c r="C103" s="44">
        <f>0.075/6</f>
        <v>1.2499999999999999E-2</v>
      </c>
      <c r="D103" s="20"/>
      <c r="E103" s="11">
        <f t="shared" ref="E103:E104" si="31">IF(UPPER(D103)="X",C103,0)</f>
        <v>0</v>
      </c>
    </row>
    <row r="104" spans="1:5" ht="45" x14ac:dyDescent="0.25">
      <c r="A104" s="44"/>
      <c r="B104" s="81" t="s">
        <v>185</v>
      </c>
      <c r="C104" s="44">
        <f>0.075/6</f>
        <v>1.2499999999999999E-2</v>
      </c>
      <c r="D104" s="20"/>
      <c r="E104" s="11">
        <f t="shared" si="31"/>
        <v>0</v>
      </c>
    </row>
    <row r="105" spans="1:5" ht="30" x14ac:dyDescent="0.25">
      <c r="A105" s="44"/>
      <c r="B105" s="81" t="s">
        <v>179</v>
      </c>
      <c r="C105" s="44"/>
      <c r="D105" s="20"/>
      <c r="E105" s="53"/>
    </row>
    <row r="106" spans="1:5" ht="30" x14ac:dyDescent="0.25">
      <c r="A106" s="44"/>
      <c r="B106" s="81" t="s">
        <v>180</v>
      </c>
      <c r="C106" s="44">
        <f>0.075/12</f>
        <v>6.2499999999999995E-3</v>
      </c>
      <c r="D106" s="20"/>
      <c r="E106" s="11">
        <f t="shared" ref="E106:E109" si="32">IF(UPPER(D106)="X",C106,0)</f>
        <v>0</v>
      </c>
    </row>
    <row r="107" spans="1:5" ht="30" x14ac:dyDescent="0.25">
      <c r="A107" s="44"/>
      <c r="B107" s="81" t="s">
        <v>181</v>
      </c>
      <c r="C107" s="44">
        <f t="shared" ref="C107:C109" si="33">0.075/12</f>
        <v>6.2499999999999995E-3</v>
      </c>
      <c r="D107" s="20"/>
      <c r="E107" s="11">
        <f t="shared" si="32"/>
        <v>0</v>
      </c>
    </row>
    <row r="108" spans="1:5" ht="30" x14ac:dyDescent="0.25">
      <c r="A108" s="44"/>
      <c r="B108" s="81" t="s">
        <v>182</v>
      </c>
      <c r="C108" s="44">
        <f t="shared" si="33"/>
        <v>6.2499999999999995E-3</v>
      </c>
      <c r="D108" s="20"/>
      <c r="E108" s="11">
        <f t="shared" si="32"/>
        <v>0</v>
      </c>
    </row>
    <row r="109" spans="1:5" ht="30" x14ac:dyDescent="0.25">
      <c r="A109" s="44"/>
      <c r="B109" s="81" t="s">
        <v>183</v>
      </c>
      <c r="C109" s="44">
        <f t="shared" si="33"/>
        <v>6.2499999999999995E-3</v>
      </c>
      <c r="D109" s="20"/>
      <c r="E109" s="11">
        <f t="shared" si="32"/>
        <v>0</v>
      </c>
    </row>
    <row r="110" spans="1:5" x14ac:dyDescent="0.25">
      <c r="A110" s="44"/>
      <c r="B110" s="81"/>
      <c r="C110" s="44"/>
      <c r="D110" s="20"/>
      <c r="E110" s="53"/>
    </row>
    <row r="111" spans="1:5" x14ac:dyDescent="0.25">
      <c r="A111" s="44"/>
      <c r="B111" s="81"/>
      <c r="C111" s="44"/>
      <c r="D111" s="20"/>
      <c r="E111" s="53"/>
    </row>
    <row r="112" spans="1:5" x14ac:dyDescent="0.25">
      <c r="A112" s="44" t="s">
        <v>2</v>
      </c>
      <c r="B112" s="44"/>
      <c r="C112" s="53">
        <f>SUM(C6:C109)</f>
        <v>0.99999999999999956</v>
      </c>
      <c r="D112" s="25"/>
      <c r="E112" s="53">
        <f>SUM(E6:E109)</f>
        <v>0</v>
      </c>
    </row>
    <row r="113" spans="1:6" x14ac:dyDescent="0.25">
      <c r="A113" s="6"/>
      <c r="B113" s="6"/>
      <c r="C113" s="6"/>
      <c r="E113" s="6"/>
    </row>
    <row r="114" spans="1:6" x14ac:dyDescent="0.25">
      <c r="A114" s="5" t="s">
        <v>4</v>
      </c>
      <c r="B114" s="5"/>
      <c r="C114" s="6"/>
      <c r="E114" s="6"/>
    </row>
    <row r="115" spans="1:6" s="6" customFormat="1" ht="31.5" customHeight="1" x14ac:dyDescent="0.25">
      <c r="B115" s="114" t="s">
        <v>12</v>
      </c>
      <c r="C115" s="114"/>
      <c r="D115" s="114"/>
      <c r="E115" s="114"/>
      <c r="F115" s="114"/>
    </row>
    <row r="116" spans="1:6" s="6" customFormat="1" x14ac:dyDescent="0.25">
      <c r="F116" s="99"/>
    </row>
    <row r="117" spans="1:6" s="6" customFormat="1" ht="30" customHeight="1" x14ac:dyDescent="0.25">
      <c r="B117" s="114" t="s">
        <v>11</v>
      </c>
      <c r="C117" s="114"/>
      <c r="D117" s="114"/>
      <c r="E117" s="114"/>
      <c r="F117" s="114"/>
    </row>
    <row r="118" spans="1:6" s="6" customFormat="1" x14ac:dyDescent="0.25">
      <c r="F118" s="99"/>
    </row>
    <row r="119" spans="1:6" s="6" customFormat="1" ht="30" customHeight="1" x14ac:dyDescent="0.25">
      <c r="A119" s="117"/>
      <c r="B119" s="117"/>
      <c r="C119" s="117"/>
      <c r="D119" s="117"/>
      <c r="E119" s="117"/>
      <c r="F119" s="99"/>
    </row>
  </sheetData>
  <sheetProtection sheet="1" objects="1" scenarios="1" selectLockedCells="1"/>
  <protectedRanges>
    <protectedRange sqref="D6:D38" name="inputmfe"/>
  </protectedRanges>
  <mergeCells count="3">
    <mergeCell ref="A119:E119"/>
    <mergeCell ref="B115:F115"/>
    <mergeCell ref="B117:F117"/>
  </mergeCells>
  <conditionalFormatting sqref="E2:E3">
    <cfRule type="cellIs" dxfId="5" priority="1" operator="equal">
      <formula>"FAIL"</formula>
    </cfRule>
    <cfRule type="cellIs" dxfId="4" priority="2" operator="equal">
      <formula>"PASS"</formula>
    </cfRule>
  </conditionalFormatting>
  <pageMargins left="0.7" right="0.7" top="0.75" bottom="0.75" header="0.3" footer="0.3"/>
  <pageSetup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81"/>
  <sheetViews>
    <sheetView workbookViewId="0">
      <selection activeCell="D7" sqref="D7"/>
    </sheetView>
  </sheetViews>
  <sheetFormatPr defaultColWidth="9.140625" defaultRowHeight="15" x14ac:dyDescent="0.25"/>
  <cols>
    <col min="1" max="1" width="2.7109375" style="1" customWidth="1"/>
    <col min="2" max="2" width="55.7109375" style="1" customWidth="1"/>
    <col min="3" max="5" width="9.7109375" style="1" customWidth="1"/>
    <col min="6" max="6" width="9.140625" style="118"/>
    <col min="7" max="16384" width="9.140625" style="1"/>
  </cols>
  <sheetData>
    <row r="1" spans="1:6" s="6" customFormat="1" x14ac:dyDescent="0.25">
      <c r="A1" s="5" t="s">
        <v>8</v>
      </c>
      <c r="C1" s="46" t="s">
        <v>6</v>
      </c>
      <c r="D1" s="46"/>
      <c r="E1" s="7">
        <f>E74</f>
        <v>0</v>
      </c>
      <c r="F1" s="99"/>
    </row>
    <row r="2" spans="1:6" s="6" customFormat="1" x14ac:dyDescent="0.25">
      <c r="A2" s="5" t="s">
        <v>225</v>
      </c>
      <c r="B2" s="5"/>
      <c r="C2" s="46"/>
      <c r="D2" s="46"/>
      <c r="E2" s="64" t="str">
        <f>IF(E1&gt;=0.8,"PASS","FAIL")</f>
        <v>FAIL</v>
      </c>
      <c r="F2" s="99"/>
    </row>
    <row r="3" spans="1:6" s="6" customFormat="1" x14ac:dyDescent="0.25">
      <c r="A3" s="5"/>
      <c r="B3" s="46"/>
      <c r="C3" s="46"/>
      <c r="D3" s="64"/>
      <c r="F3" s="99"/>
    </row>
    <row r="4" spans="1:6" s="6" customFormat="1" ht="45" x14ac:dyDescent="0.25">
      <c r="A4" s="5"/>
      <c r="C4" s="9" t="s">
        <v>0</v>
      </c>
      <c r="D4" s="9" t="s">
        <v>10</v>
      </c>
      <c r="E4" s="9" t="s">
        <v>5</v>
      </c>
      <c r="F4" s="98" t="s">
        <v>9</v>
      </c>
    </row>
    <row r="5" spans="1:6" s="6" customFormat="1" x14ac:dyDescent="0.25">
      <c r="F5" s="99"/>
    </row>
    <row r="6" spans="1:6" x14ac:dyDescent="0.25">
      <c r="A6" s="111" t="s">
        <v>226</v>
      </c>
      <c r="B6" s="99"/>
      <c r="C6" s="6"/>
      <c r="E6" s="6"/>
    </row>
    <row r="7" spans="1:6" ht="15" customHeight="1" x14ac:dyDescent="0.25">
      <c r="A7" s="6"/>
      <c r="B7" s="98" t="s">
        <v>227</v>
      </c>
      <c r="C7" s="13">
        <f>0.05/7</f>
        <v>7.1428571428571435E-3</v>
      </c>
      <c r="E7" s="11">
        <f>IF(UPPER(D7)="X",C7,0)</f>
        <v>0</v>
      </c>
    </row>
    <row r="8" spans="1:6" ht="14.45" customHeight="1" x14ac:dyDescent="0.25">
      <c r="A8" s="6"/>
      <c r="B8" s="69" t="s">
        <v>228</v>
      </c>
      <c r="C8" s="13">
        <f t="shared" ref="C8:C13" si="0">0.05/7</f>
        <v>7.1428571428571435E-3</v>
      </c>
      <c r="D8" s="3"/>
      <c r="E8" s="11">
        <f>IF(UPPER(D8)="X",C8,0)</f>
        <v>0</v>
      </c>
    </row>
    <row r="9" spans="1:6" ht="30" x14ac:dyDescent="0.25">
      <c r="A9" s="6"/>
      <c r="B9" s="69" t="s">
        <v>229</v>
      </c>
      <c r="C9" s="13">
        <f t="shared" si="0"/>
        <v>7.1428571428571435E-3</v>
      </c>
      <c r="D9" s="3"/>
      <c r="E9" s="11">
        <f t="shared" ref="E9:E12" si="1">IF(UPPER(D9)="X",C9,0)</f>
        <v>0</v>
      </c>
    </row>
    <row r="10" spans="1:6" ht="30" x14ac:dyDescent="0.25">
      <c r="A10" s="6"/>
      <c r="B10" s="112" t="s">
        <v>230</v>
      </c>
      <c r="C10" s="13">
        <f t="shared" si="0"/>
        <v>7.1428571428571435E-3</v>
      </c>
      <c r="D10" s="23"/>
      <c r="E10" s="11">
        <f t="shared" si="1"/>
        <v>0</v>
      </c>
    </row>
    <row r="11" spans="1:6" ht="30" x14ac:dyDescent="0.25">
      <c r="A11" s="6"/>
      <c r="B11" s="97" t="s">
        <v>231</v>
      </c>
      <c r="C11" s="13">
        <f t="shared" si="0"/>
        <v>7.1428571428571435E-3</v>
      </c>
      <c r="D11" s="3"/>
      <c r="E11" s="11">
        <f t="shared" si="1"/>
        <v>0</v>
      </c>
    </row>
    <row r="12" spans="1:6" ht="30" x14ac:dyDescent="0.25">
      <c r="A12" s="6"/>
      <c r="B12" s="97" t="s">
        <v>238</v>
      </c>
      <c r="C12" s="13">
        <f t="shared" si="0"/>
        <v>7.1428571428571435E-3</v>
      </c>
      <c r="D12" s="3"/>
      <c r="E12" s="11">
        <f t="shared" si="1"/>
        <v>0</v>
      </c>
    </row>
    <row r="13" spans="1:6" ht="48" customHeight="1" x14ac:dyDescent="0.25">
      <c r="A13" s="6"/>
      <c r="B13" s="98" t="s">
        <v>232</v>
      </c>
      <c r="C13" s="13">
        <f t="shared" si="0"/>
        <v>7.1428571428571435E-3</v>
      </c>
      <c r="D13" s="2"/>
      <c r="E13" s="11">
        <f>IF(UPPER(D13)="X",C13,0)</f>
        <v>0</v>
      </c>
    </row>
    <row r="14" spans="1:6" x14ac:dyDescent="0.25">
      <c r="A14" s="6"/>
      <c r="B14" s="76"/>
      <c r="C14" s="11"/>
      <c r="D14" s="3"/>
      <c r="E14" s="11"/>
    </row>
    <row r="15" spans="1:6" x14ac:dyDescent="0.25">
      <c r="A15" s="5" t="s">
        <v>233</v>
      </c>
      <c r="B15" s="76"/>
      <c r="C15" s="11"/>
      <c r="D15" s="3"/>
      <c r="E15" s="11"/>
    </row>
    <row r="16" spans="1:6" x14ac:dyDescent="0.25">
      <c r="A16" s="6"/>
      <c r="B16" s="69" t="s">
        <v>234</v>
      </c>
      <c r="C16" s="11">
        <f>0.05/6</f>
        <v>8.3333333333333332E-3</v>
      </c>
      <c r="D16" s="3"/>
      <c r="E16" s="11">
        <f t="shared" ref="E16:E21" si="2">IF(UPPER(D16)="X",C16,0)</f>
        <v>0</v>
      </c>
    </row>
    <row r="17" spans="1:5" ht="30" x14ac:dyDescent="0.25">
      <c r="A17" s="6"/>
      <c r="B17" s="112" t="s">
        <v>228</v>
      </c>
      <c r="C17" s="11">
        <f t="shared" ref="C17:C21" si="3">0.05/6</f>
        <v>8.3333333333333332E-3</v>
      </c>
      <c r="D17" s="23"/>
      <c r="E17" s="11">
        <f t="shared" si="2"/>
        <v>0</v>
      </c>
    </row>
    <row r="18" spans="1:5" ht="15.75" customHeight="1" x14ac:dyDescent="0.25">
      <c r="A18" s="6"/>
      <c r="B18" s="97" t="s">
        <v>235</v>
      </c>
      <c r="C18" s="11">
        <f t="shared" si="3"/>
        <v>8.3333333333333332E-3</v>
      </c>
      <c r="D18" s="3"/>
      <c r="E18" s="11">
        <f t="shared" si="2"/>
        <v>0</v>
      </c>
    </row>
    <row r="19" spans="1:5" ht="30" x14ac:dyDescent="0.25">
      <c r="A19" s="6"/>
      <c r="B19" s="97" t="s">
        <v>236</v>
      </c>
      <c r="C19" s="11">
        <f t="shared" si="3"/>
        <v>8.3333333333333332E-3</v>
      </c>
      <c r="D19" s="3"/>
      <c r="E19" s="11">
        <f t="shared" si="2"/>
        <v>0</v>
      </c>
    </row>
    <row r="20" spans="1:5" ht="30" customHeight="1" x14ac:dyDescent="0.25">
      <c r="A20" s="6"/>
      <c r="B20" s="97" t="s">
        <v>239</v>
      </c>
      <c r="C20" s="11">
        <f t="shared" si="3"/>
        <v>8.3333333333333332E-3</v>
      </c>
      <c r="D20" s="3"/>
      <c r="E20" s="11">
        <f t="shared" si="2"/>
        <v>0</v>
      </c>
    </row>
    <row r="21" spans="1:5" ht="30" x14ac:dyDescent="0.25">
      <c r="A21" s="6"/>
      <c r="B21" s="113" t="s">
        <v>237</v>
      </c>
      <c r="C21" s="11">
        <f t="shared" si="3"/>
        <v>8.3333333333333332E-3</v>
      </c>
      <c r="D21" s="2"/>
      <c r="E21" s="11">
        <f t="shared" si="2"/>
        <v>0</v>
      </c>
    </row>
    <row r="22" spans="1:5" ht="15" customHeight="1" x14ac:dyDescent="0.25">
      <c r="A22" s="99"/>
      <c r="B22" s="99"/>
      <c r="C22" s="13"/>
      <c r="D22" s="2"/>
      <c r="E22" s="13"/>
    </row>
    <row r="23" spans="1:5" ht="18" customHeight="1" x14ac:dyDescent="0.25">
      <c r="A23" s="5" t="s">
        <v>240</v>
      </c>
      <c r="B23" s="97"/>
      <c r="C23" s="11"/>
      <c r="D23" s="3"/>
      <c r="E23" s="11"/>
    </row>
    <row r="24" spans="1:5" ht="29.1" customHeight="1" x14ac:dyDescent="0.25">
      <c r="A24" s="6"/>
      <c r="B24" s="97" t="s">
        <v>241</v>
      </c>
      <c r="C24" s="11">
        <f>0.05/6</f>
        <v>8.3333333333333332E-3</v>
      </c>
      <c r="D24" s="3"/>
      <c r="E24" s="11">
        <f t="shared" ref="E24:E29" si="4">IF(UPPER(D24)="X",C24,0)</f>
        <v>0</v>
      </c>
    </row>
    <row r="25" spans="1:5" ht="30" x14ac:dyDescent="0.25">
      <c r="A25" s="6"/>
      <c r="B25" s="97" t="s">
        <v>242</v>
      </c>
      <c r="C25" s="11">
        <f t="shared" ref="C25:C29" si="5">0.05/6</f>
        <v>8.3333333333333332E-3</v>
      </c>
      <c r="D25" s="3"/>
      <c r="E25" s="11">
        <f t="shared" si="4"/>
        <v>0</v>
      </c>
    </row>
    <row r="26" spans="1:5" ht="30.75" customHeight="1" x14ac:dyDescent="0.25">
      <c r="A26" s="6"/>
      <c r="B26" s="97" t="s">
        <v>243</v>
      </c>
      <c r="C26" s="11">
        <f t="shared" si="5"/>
        <v>8.3333333333333332E-3</v>
      </c>
      <c r="D26" s="3"/>
      <c r="E26" s="11">
        <f t="shared" si="4"/>
        <v>0</v>
      </c>
    </row>
    <row r="27" spans="1:5" ht="33.75" customHeight="1" x14ac:dyDescent="0.25">
      <c r="A27" s="6"/>
      <c r="B27" s="97" t="s">
        <v>246</v>
      </c>
      <c r="C27" s="11">
        <f t="shared" si="5"/>
        <v>8.3333333333333332E-3</v>
      </c>
      <c r="D27" s="3"/>
      <c r="E27" s="11">
        <f t="shared" si="4"/>
        <v>0</v>
      </c>
    </row>
    <row r="28" spans="1:5" ht="30" customHeight="1" x14ac:dyDescent="0.25">
      <c r="A28" s="6"/>
      <c r="B28" s="97" t="s">
        <v>245</v>
      </c>
      <c r="C28" s="11">
        <f t="shared" si="5"/>
        <v>8.3333333333333332E-3</v>
      </c>
      <c r="D28" s="3"/>
      <c r="E28" s="11">
        <f t="shared" si="4"/>
        <v>0</v>
      </c>
    </row>
    <row r="29" spans="1:5" ht="75" x14ac:dyDescent="0.25">
      <c r="A29" s="6"/>
      <c r="B29" s="113" t="s">
        <v>244</v>
      </c>
      <c r="C29" s="11">
        <f t="shared" si="5"/>
        <v>8.3333333333333332E-3</v>
      </c>
      <c r="D29" s="2"/>
      <c r="E29" s="11">
        <f t="shared" si="4"/>
        <v>0</v>
      </c>
    </row>
    <row r="30" spans="1:5" ht="15" customHeight="1" x14ac:dyDescent="0.25">
      <c r="A30" s="98"/>
      <c r="B30" s="98"/>
      <c r="C30" s="13"/>
      <c r="D30" s="2"/>
      <c r="E30" s="13"/>
    </row>
    <row r="31" spans="1:5" x14ac:dyDescent="0.25">
      <c r="A31" s="5" t="s">
        <v>247</v>
      </c>
      <c r="B31" s="97"/>
      <c r="C31" s="11"/>
      <c r="D31" s="3"/>
      <c r="E31" s="11"/>
    </row>
    <row r="32" spans="1:5" ht="30" x14ac:dyDescent="0.25">
      <c r="A32" s="6"/>
      <c r="B32" s="97" t="s">
        <v>248</v>
      </c>
      <c r="C32" s="11">
        <f>0.05/3</f>
        <v>1.6666666666666666E-2</v>
      </c>
      <c r="D32" s="3"/>
      <c r="E32" s="11">
        <f t="shared" ref="E32:E34" si="6">IF(UPPER(D32)="X",C32,0)</f>
        <v>0</v>
      </c>
    </row>
    <row r="33" spans="1:5" ht="18.75" customHeight="1" x14ac:dyDescent="0.25">
      <c r="A33" s="6"/>
      <c r="B33" s="97" t="s">
        <v>249</v>
      </c>
      <c r="C33" s="11">
        <f t="shared" ref="C33:C34" si="7">0.05/3</f>
        <v>1.6666666666666666E-2</v>
      </c>
      <c r="D33" s="3"/>
      <c r="E33" s="11">
        <f t="shared" si="6"/>
        <v>0</v>
      </c>
    </row>
    <row r="34" spans="1:5" x14ac:dyDescent="0.25">
      <c r="A34" s="6"/>
      <c r="B34" s="113" t="s">
        <v>250</v>
      </c>
      <c r="C34" s="11">
        <f t="shared" si="7"/>
        <v>1.6666666666666666E-2</v>
      </c>
      <c r="D34" s="2"/>
      <c r="E34" s="11">
        <f t="shared" si="6"/>
        <v>0</v>
      </c>
    </row>
    <row r="35" spans="1:5" ht="14.25" customHeight="1" x14ac:dyDescent="0.25">
      <c r="A35" s="96"/>
      <c r="B35" s="96"/>
      <c r="C35" s="13"/>
      <c r="D35" s="2"/>
      <c r="E35" s="13"/>
    </row>
    <row r="36" spans="1:5" x14ac:dyDescent="0.25">
      <c r="A36" s="5" t="s">
        <v>251</v>
      </c>
      <c r="B36" s="6"/>
      <c r="C36" s="13"/>
      <c r="D36" s="2"/>
      <c r="E36" s="13"/>
    </row>
    <row r="37" spans="1:5" x14ac:dyDescent="0.25">
      <c r="A37" s="6"/>
      <c r="B37" s="76" t="s">
        <v>252</v>
      </c>
      <c r="C37" s="11">
        <f>0.05/2</f>
        <v>2.5000000000000001E-2</v>
      </c>
      <c r="D37" s="3"/>
      <c r="E37" s="11">
        <f t="shared" ref="E37:E48" si="8">IF(UPPER(D37)="X",C37,0)</f>
        <v>0</v>
      </c>
    </row>
    <row r="38" spans="1:5" ht="31.5" customHeight="1" x14ac:dyDescent="0.25">
      <c r="A38" s="6"/>
      <c r="B38" s="69" t="s">
        <v>253</v>
      </c>
      <c r="C38" s="11">
        <f>0.05/2</f>
        <v>2.5000000000000001E-2</v>
      </c>
      <c r="D38" s="3"/>
      <c r="E38" s="11">
        <f t="shared" si="8"/>
        <v>0</v>
      </c>
    </row>
    <row r="39" spans="1:5" x14ac:dyDescent="0.25">
      <c r="A39" s="6"/>
      <c r="B39" s="48"/>
      <c r="C39" s="11"/>
      <c r="D39" s="23"/>
      <c r="E39" s="11"/>
    </row>
    <row r="40" spans="1:5" x14ac:dyDescent="0.25">
      <c r="A40" s="5" t="s">
        <v>254</v>
      </c>
      <c r="B40" s="76"/>
      <c r="C40" s="11"/>
      <c r="D40" s="3"/>
      <c r="E40" s="11"/>
    </row>
    <row r="41" spans="1:5" ht="60" x14ac:dyDescent="0.25">
      <c r="A41" s="6"/>
      <c r="B41" s="69" t="s">
        <v>255</v>
      </c>
      <c r="C41" s="11">
        <f>0.25/3</f>
        <v>8.3333333333333329E-2</v>
      </c>
      <c r="D41" s="3"/>
      <c r="E41" s="11">
        <f t="shared" si="8"/>
        <v>0</v>
      </c>
    </row>
    <row r="42" spans="1:5" ht="30" x14ac:dyDescent="0.25">
      <c r="A42" s="6"/>
      <c r="B42" s="81" t="s">
        <v>256</v>
      </c>
      <c r="C42" s="13">
        <f>0.25/9</f>
        <v>2.7777777777777776E-2</v>
      </c>
      <c r="D42" s="2"/>
      <c r="E42" s="11">
        <f t="shared" si="8"/>
        <v>0</v>
      </c>
    </row>
    <row r="43" spans="1:5" ht="45" x14ac:dyDescent="0.25">
      <c r="A43" s="98"/>
      <c r="B43" s="98" t="s">
        <v>257</v>
      </c>
      <c r="C43" s="13">
        <f>0.25/9</f>
        <v>2.7777777777777776E-2</v>
      </c>
      <c r="D43" s="2"/>
      <c r="E43" s="11">
        <f t="shared" si="8"/>
        <v>0</v>
      </c>
    </row>
    <row r="44" spans="1:5" ht="30" x14ac:dyDescent="0.25">
      <c r="A44" s="6"/>
      <c r="B44" s="97" t="s">
        <v>258</v>
      </c>
      <c r="C44" s="11">
        <f>0.25/9</f>
        <v>2.7777777777777776E-2</v>
      </c>
      <c r="D44" s="3"/>
      <c r="E44" s="11">
        <f t="shared" si="8"/>
        <v>0</v>
      </c>
    </row>
    <row r="45" spans="1:5" x14ac:dyDescent="0.25">
      <c r="A45" s="6"/>
      <c r="B45" s="81" t="s">
        <v>259</v>
      </c>
      <c r="C45" s="13"/>
      <c r="D45" s="2"/>
      <c r="E45" s="11">
        <f t="shared" si="8"/>
        <v>0</v>
      </c>
    </row>
    <row r="46" spans="1:5" ht="15" customHeight="1" x14ac:dyDescent="0.25">
      <c r="A46" s="98"/>
      <c r="B46" s="98" t="s">
        <v>260</v>
      </c>
      <c r="C46" s="11">
        <f t="shared" ref="C46:C48" si="9">0.25/9</f>
        <v>2.7777777777777776E-2</v>
      </c>
      <c r="D46" s="2"/>
      <c r="E46" s="11">
        <f t="shared" si="8"/>
        <v>0</v>
      </c>
    </row>
    <row r="47" spans="1:5" ht="15" customHeight="1" x14ac:dyDescent="0.25">
      <c r="A47" s="6"/>
      <c r="B47" s="98" t="s">
        <v>261</v>
      </c>
      <c r="C47" s="11">
        <f t="shared" si="9"/>
        <v>2.7777777777777776E-2</v>
      </c>
      <c r="D47" s="2"/>
      <c r="E47" s="11">
        <f t="shared" si="8"/>
        <v>0</v>
      </c>
    </row>
    <row r="48" spans="1:5" x14ac:dyDescent="0.25">
      <c r="A48" s="6"/>
      <c r="B48" s="69" t="s">
        <v>262</v>
      </c>
      <c r="C48" s="11">
        <f t="shared" si="9"/>
        <v>2.7777777777777776E-2</v>
      </c>
      <c r="D48" s="3"/>
      <c r="E48" s="11">
        <f t="shared" si="8"/>
        <v>0</v>
      </c>
    </row>
    <row r="49" spans="1:5" x14ac:dyDescent="0.25">
      <c r="A49" s="6"/>
      <c r="B49" s="76"/>
      <c r="C49" s="11"/>
      <c r="D49" s="3"/>
      <c r="E49" s="11"/>
    </row>
    <row r="50" spans="1:5" x14ac:dyDescent="0.25">
      <c r="A50" s="5" t="s">
        <v>263</v>
      </c>
      <c r="B50" s="76"/>
      <c r="C50" s="11"/>
      <c r="D50" s="3"/>
      <c r="E50" s="11"/>
    </row>
    <row r="51" spans="1:5" ht="16.5" customHeight="1" x14ac:dyDescent="0.25">
      <c r="A51" s="6"/>
      <c r="B51" s="97" t="s">
        <v>264</v>
      </c>
      <c r="C51" s="11">
        <f>0.225/5</f>
        <v>4.4999999999999998E-2</v>
      </c>
      <c r="D51" s="3"/>
      <c r="E51" s="11">
        <f t="shared" ref="E51:E55" si="10">IF(UPPER(D51)="X",C51,0)</f>
        <v>0</v>
      </c>
    </row>
    <row r="52" spans="1:5" x14ac:dyDescent="0.25">
      <c r="A52" s="6"/>
      <c r="B52" s="98" t="s">
        <v>265</v>
      </c>
      <c r="C52" s="11">
        <f t="shared" ref="C52:C55" si="11">0.225/5</f>
        <v>4.4999999999999998E-2</v>
      </c>
      <c r="D52" s="2"/>
      <c r="E52" s="11">
        <f t="shared" si="10"/>
        <v>0</v>
      </c>
    </row>
    <row r="53" spans="1:5" x14ac:dyDescent="0.25">
      <c r="A53" s="6"/>
      <c r="B53" s="69" t="s">
        <v>266</v>
      </c>
      <c r="C53" s="11">
        <f t="shared" si="11"/>
        <v>4.4999999999999998E-2</v>
      </c>
      <c r="D53" s="3"/>
      <c r="E53" s="11">
        <f t="shared" si="10"/>
        <v>0</v>
      </c>
    </row>
    <row r="54" spans="1:5" ht="30" x14ac:dyDescent="0.25">
      <c r="A54" s="6"/>
      <c r="B54" s="69" t="s">
        <v>267</v>
      </c>
      <c r="C54" s="11">
        <f t="shared" si="11"/>
        <v>4.4999999999999998E-2</v>
      </c>
      <c r="D54" s="3"/>
      <c r="E54" s="11">
        <f t="shared" si="10"/>
        <v>0</v>
      </c>
    </row>
    <row r="55" spans="1:5" ht="30" x14ac:dyDescent="0.25">
      <c r="A55" s="6"/>
      <c r="B55" s="69" t="s">
        <v>268</v>
      </c>
      <c r="C55" s="11">
        <f t="shared" si="11"/>
        <v>4.4999999999999998E-2</v>
      </c>
      <c r="D55" s="3"/>
      <c r="E55" s="11">
        <f t="shared" si="10"/>
        <v>0</v>
      </c>
    </row>
    <row r="56" spans="1:5" x14ac:dyDescent="0.25">
      <c r="A56" s="6"/>
      <c r="B56" s="6"/>
      <c r="C56" s="13"/>
      <c r="D56" s="2"/>
      <c r="E56" s="13"/>
    </row>
    <row r="57" spans="1:5" ht="30" customHeight="1" x14ac:dyDescent="0.25">
      <c r="A57" s="111" t="s">
        <v>269</v>
      </c>
      <c r="B57" s="98"/>
      <c r="C57" s="13"/>
      <c r="D57" s="2"/>
      <c r="E57" s="13"/>
    </row>
    <row r="58" spans="1:5" ht="45" x14ac:dyDescent="0.25">
      <c r="A58" s="6"/>
      <c r="B58" s="98" t="s">
        <v>270</v>
      </c>
      <c r="C58" s="13">
        <f>0.075/4</f>
        <v>1.8749999999999999E-2</v>
      </c>
      <c r="D58" s="2"/>
      <c r="E58" s="11">
        <f t="shared" ref="E58:E71" si="12">IF(UPPER(D58)="X",C58,0)</f>
        <v>0</v>
      </c>
    </row>
    <row r="59" spans="1:5" ht="30" x14ac:dyDescent="0.25">
      <c r="A59" s="6"/>
      <c r="B59" s="69" t="s">
        <v>271</v>
      </c>
      <c r="C59" s="13">
        <f t="shared" ref="C59:C61" si="13">0.075/4</f>
        <v>1.8749999999999999E-2</v>
      </c>
      <c r="D59" s="3"/>
      <c r="E59" s="11">
        <f t="shared" si="12"/>
        <v>0</v>
      </c>
    </row>
    <row r="60" spans="1:5" ht="30" x14ac:dyDescent="0.25">
      <c r="A60" s="6"/>
      <c r="B60" s="69" t="s">
        <v>272</v>
      </c>
      <c r="C60" s="13">
        <f t="shared" si="13"/>
        <v>1.8749999999999999E-2</v>
      </c>
      <c r="D60" s="3"/>
      <c r="E60" s="11">
        <f t="shared" si="12"/>
        <v>0</v>
      </c>
    </row>
    <row r="61" spans="1:5" ht="30" x14ac:dyDescent="0.25">
      <c r="A61" s="6"/>
      <c r="B61" s="69" t="s">
        <v>273</v>
      </c>
      <c r="C61" s="13">
        <f t="shared" si="13"/>
        <v>1.8749999999999999E-2</v>
      </c>
      <c r="D61" s="3"/>
      <c r="E61" s="11">
        <f t="shared" si="12"/>
        <v>0</v>
      </c>
    </row>
    <row r="62" spans="1:5" x14ac:dyDescent="0.25">
      <c r="A62" s="6"/>
      <c r="B62" s="76"/>
      <c r="C62" s="11"/>
      <c r="D62" s="3"/>
      <c r="E62" s="11"/>
    </row>
    <row r="63" spans="1:5" ht="15.75" customHeight="1" x14ac:dyDescent="0.25">
      <c r="A63" s="5" t="s">
        <v>274</v>
      </c>
      <c r="B63" s="97"/>
      <c r="C63" s="11"/>
      <c r="D63" s="3"/>
      <c r="E63" s="11"/>
    </row>
    <row r="64" spans="1:5" x14ac:dyDescent="0.25">
      <c r="A64" s="6"/>
      <c r="B64" s="97" t="s">
        <v>275</v>
      </c>
      <c r="C64" s="11">
        <f>0.2/7</f>
        <v>2.8571428571428574E-2</v>
      </c>
      <c r="D64" s="3"/>
      <c r="E64" s="11">
        <f t="shared" si="12"/>
        <v>0</v>
      </c>
    </row>
    <row r="65" spans="1:6" x14ac:dyDescent="0.25">
      <c r="A65" s="6"/>
      <c r="B65" s="98" t="s">
        <v>276</v>
      </c>
      <c r="C65" s="11">
        <f>0.2/7</f>
        <v>2.8571428571428574E-2</v>
      </c>
      <c r="D65" s="2"/>
      <c r="E65" s="11">
        <f t="shared" si="12"/>
        <v>0</v>
      </c>
    </row>
    <row r="66" spans="1:6" ht="30" x14ac:dyDescent="0.25">
      <c r="A66" s="6"/>
      <c r="B66" s="69" t="s">
        <v>277</v>
      </c>
      <c r="C66" s="11"/>
      <c r="D66" s="3"/>
      <c r="E66" s="11"/>
    </row>
    <row r="67" spans="1:6" x14ac:dyDescent="0.25">
      <c r="A67" s="6"/>
      <c r="B67" s="69" t="s">
        <v>278</v>
      </c>
      <c r="C67" s="11">
        <f t="shared" ref="C67:C71" si="14">0.2/7</f>
        <v>2.8571428571428574E-2</v>
      </c>
      <c r="D67" s="3"/>
      <c r="E67" s="11">
        <f t="shared" si="12"/>
        <v>0</v>
      </c>
    </row>
    <row r="68" spans="1:6" x14ac:dyDescent="0.25">
      <c r="A68" s="6"/>
      <c r="B68" s="69" t="s">
        <v>279</v>
      </c>
      <c r="C68" s="11">
        <f t="shared" si="14"/>
        <v>2.8571428571428574E-2</v>
      </c>
      <c r="D68" s="3"/>
      <c r="E68" s="11">
        <f t="shared" si="12"/>
        <v>0</v>
      </c>
    </row>
    <row r="69" spans="1:6" x14ac:dyDescent="0.25">
      <c r="A69" s="6"/>
      <c r="B69" s="69" t="s">
        <v>280</v>
      </c>
      <c r="C69" s="11">
        <f t="shared" si="14"/>
        <v>2.8571428571428574E-2</v>
      </c>
      <c r="D69" s="3"/>
      <c r="E69" s="11">
        <f t="shared" si="12"/>
        <v>0</v>
      </c>
    </row>
    <row r="70" spans="1:6" ht="30" x14ac:dyDescent="0.25">
      <c r="A70" s="6"/>
      <c r="B70" s="69" t="s">
        <v>281</v>
      </c>
      <c r="C70" s="11">
        <f t="shared" si="14"/>
        <v>2.8571428571428574E-2</v>
      </c>
      <c r="D70" s="3"/>
      <c r="E70" s="11">
        <f t="shared" si="12"/>
        <v>0</v>
      </c>
    </row>
    <row r="71" spans="1:6" ht="30" customHeight="1" x14ac:dyDescent="0.25">
      <c r="A71" s="6"/>
      <c r="B71" s="98" t="s">
        <v>282</v>
      </c>
      <c r="C71" s="11">
        <f t="shared" si="14"/>
        <v>2.8571428571428574E-2</v>
      </c>
      <c r="D71" s="2"/>
      <c r="E71" s="11">
        <f t="shared" si="12"/>
        <v>0</v>
      </c>
    </row>
    <row r="72" spans="1:6" x14ac:dyDescent="0.25">
      <c r="A72" s="6"/>
      <c r="B72" s="76"/>
      <c r="C72" s="11"/>
      <c r="D72" s="3"/>
      <c r="E72" s="11"/>
    </row>
    <row r="73" spans="1:6" x14ac:dyDescent="0.25">
      <c r="A73" s="6"/>
      <c r="B73" s="6"/>
      <c r="C73" s="6"/>
      <c r="E73" s="6"/>
    </row>
    <row r="74" spans="1:6" x14ac:dyDescent="0.25">
      <c r="A74" s="6" t="s">
        <v>2</v>
      </c>
      <c r="B74" s="6"/>
      <c r="C74" s="6">
        <f>SUM(C5:C72)</f>
        <v>1.0000000000000004</v>
      </c>
      <c r="E74" s="6">
        <f>SUM(E5:E72)</f>
        <v>0</v>
      </c>
    </row>
    <row r="75" spans="1:6" x14ac:dyDescent="0.25">
      <c r="A75" s="6"/>
      <c r="B75" s="6"/>
      <c r="C75" s="6"/>
      <c r="E75" s="6"/>
    </row>
    <row r="76" spans="1:6" x14ac:dyDescent="0.25">
      <c r="A76" s="5" t="s">
        <v>4</v>
      </c>
      <c r="B76" s="6"/>
      <c r="C76" s="6"/>
      <c r="E76" s="6"/>
    </row>
    <row r="77" spans="1:6" s="6" customFormat="1" ht="31.5" customHeight="1" x14ac:dyDescent="0.25">
      <c r="B77" s="114" t="s">
        <v>12</v>
      </c>
      <c r="C77" s="114"/>
      <c r="D77" s="114"/>
      <c r="E77" s="114"/>
      <c r="F77" s="114"/>
    </row>
    <row r="78" spans="1:6" s="6" customFormat="1" x14ac:dyDescent="0.25">
      <c r="F78" s="99"/>
    </row>
    <row r="79" spans="1:6" s="6" customFormat="1" ht="30" customHeight="1" x14ac:dyDescent="0.25">
      <c r="B79" s="114" t="s">
        <v>11</v>
      </c>
      <c r="C79" s="114"/>
      <c r="D79" s="114"/>
      <c r="E79" s="114"/>
      <c r="F79" s="114"/>
    </row>
    <row r="80" spans="1:6" s="6" customFormat="1" x14ac:dyDescent="0.25">
      <c r="F80" s="99"/>
    </row>
    <row r="81" spans="1:6" s="6" customFormat="1" ht="30" customHeight="1" x14ac:dyDescent="0.25">
      <c r="A81" s="96"/>
      <c r="B81" s="96"/>
      <c r="C81" s="96"/>
      <c r="D81" s="96"/>
      <c r="E81" s="96"/>
      <c r="F81" s="99"/>
    </row>
  </sheetData>
  <sheetProtection sheet="1" objects="1" scenarios="1" selectLockedCells="1"/>
  <protectedRanges>
    <protectedRange sqref="D8:D72" name="inputc"/>
  </protectedRanges>
  <mergeCells count="2">
    <mergeCell ref="B77:F77"/>
    <mergeCell ref="B79:F79"/>
  </mergeCells>
  <conditionalFormatting sqref="D3 E2">
    <cfRule type="cellIs" dxfId="3" priority="1" operator="equal">
      <formula>"FAIL"</formula>
    </cfRule>
    <cfRule type="cellIs" dxfId="2" priority="2" operator="equal">
      <formula>"PASS"</formula>
    </cfRule>
  </conditionalFormatting>
  <pageMargins left="0.7" right="0.7" top="0.75" bottom="0.75" header="0.3" footer="0.3"/>
  <pageSetup scale="90" fitToHeight="0" orientation="portrait" r:id="rId1"/>
  <rowBreaks count="2" manualBreakCount="2">
    <brk id="34" max="16383" man="1"/>
    <brk id="6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59"/>
  <sheetViews>
    <sheetView workbookViewId="0">
      <selection activeCell="D7" sqref="D7"/>
    </sheetView>
  </sheetViews>
  <sheetFormatPr defaultColWidth="9.140625" defaultRowHeight="15" x14ac:dyDescent="0.25"/>
  <cols>
    <col min="1" max="1" width="2.7109375" style="1" customWidth="1"/>
    <col min="2" max="2" width="55.7109375" style="1" customWidth="1"/>
    <col min="3" max="5" width="9.7109375" style="1" customWidth="1"/>
    <col min="6" max="6" width="9.140625" style="118"/>
    <col min="7" max="16384" width="9.140625" style="1"/>
  </cols>
  <sheetData>
    <row r="1" spans="1:6" s="6" customFormat="1" x14ac:dyDescent="0.25">
      <c r="A1" s="5" t="s">
        <v>8</v>
      </c>
      <c r="C1" s="46" t="s">
        <v>6</v>
      </c>
      <c r="D1" s="46"/>
      <c r="E1" s="7">
        <f>E52</f>
        <v>0</v>
      </c>
      <c r="F1" s="99"/>
    </row>
    <row r="2" spans="1:6" s="6" customFormat="1" x14ac:dyDescent="0.25">
      <c r="A2" s="5" t="s">
        <v>283</v>
      </c>
      <c r="B2" s="5"/>
      <c r="C2" s="46"/>
      <c r="D2" s="46"/>
      <c r="E2" s="64" t="str">
        <f>IF(E1&gt;=0.8,"PASS","FAIL")</f>
        <v>FAIL</v>
      </c>
      <c r="F2" s="99"/>
    </row>
    <row r="3" spans="1:6" s="6" customFormat="1" x14ac:dyDescent="0.25">
      <c r="A3" s="5"/>
      <c r="B3" s="46"/>
      <c r="C3" s="46"/>
      <c r="D3" s="64"/>
      <c r="F3" s="99"/>
    </row>
    <row r="4" spans="1:6" s="6" customFormat="1" ht="45" x14ac:dyDescent="0.25">
      <c r="A4" s="5"/>
      <c r="C4" s="9" t="s">
        <v>0</v>
      </c>
      <c r="D4" s="9" t="s">
        <v>10</v>
      </c>
      <c r="E4" s="9" t="s">
        <v>5</v>
      </c>
      <c r="F4" s="98" t="s">
        <v>9</v>
      </c>
    </row>
    <row r="5" spans="1:6" s="6" customFormat="1" x14ac:dyDescent="0.25">
      <c r="F5" s="99"/>
    </row>
    <row r="6" spans="1:6" x14ac:dyDescent="0.25">
      <c r="A6" s="111" t="s">
        <v>284</v>
      </c>
      <c r="B6" s="99"/>
      <c r="C6" s="6"/>
      <c r="E6" s="6"/>
    </row>
    <row r="7" spans="1:6" ht="45" x14ac:dyDescent="0.25">
      <c r="A7" s="6"/>
      <c r="B7" s="98" t="s">
        <v>285</v>
      </c>
      <c r="C7" s="13">
        <f>0.1/3</f>
        <v>3.3333333333333333E-2</v>
      </c>
      <c r="E7" s="11">
        <f>IF(UPPER(D7)="X",C7,0)</f>
        <v>0</v>
      </c>
    </row>
    <row r="8" spans="1:6" x14ac:dyDescent="0.25">
      <c r="A8" s="6"/>
      <c r="B8" s="69" t="s">
        <v>286</v>
      </c>
      <c r="C8" s="13">
        <f t="shared" ref="C8:C9" si="0">0.1/3</f>
        <v>3.3333333333333333E-2</v>
      </c>
      <c r="D8" s="3"/>
      <c r="E8" s="11">
        <f>IF(UPPER(D8)="X",C8,0)</f>
        <v>0</v>
      </c>
    </row>
    <row r="9" spans="1:6" ht="30" x14ac:dyDescent="0.25">
      <c r="A9" s="6"/>
      <c r="B9" s="69" t="s">
        <v>287</v>
      </c>
      <c r="C9" s="13">
        <f t="shared" si="0"/>
        <v>3.3333333333333333E-2</v>
      </c>
      <c r="D9" s="3"/>
      <c r="E9" s="11">
        <f t="shared" ref="E9" si="1">IF(UPPER(D9)="X",C9,0)</f>
        <v>0</v>
      </c>
    </row>
    <row r="10" spans="1:6" x14ac:dyDescent="0.25">
      <c r="A10" s="6"/>
      <c r="B10" s="76"/>
      <c r="C10" s="11"/>
      <c r="D10" s="3"/>
      <c r="E10" s="11"/>
    </row>
    <row r="11" spans="1:6" x14ac:dyDescent="0.25">
      <c r="A11" s="5" t="s">
        <v>288</v>
      </c>
      <c r="B11" s="76"/>
      <c r="C11" s="11"/>
      <c r="D11" s="3"/>
      <c r="E11" s="11"/>
    </row>
    <row r="12" spans="1:6" ht="30" x14ac:dyDescent="0.25">
      <c r="A12" s="6"/>
      <c r="B12" s="69" t="s">
        <v>289</v>
      </c>
      <c r="C12" s="11">
        <f>0.45/12</f>
        <v>3.7499999999999999E-2</v>
      </c>
      <c r="D12" s="3"/>
      <c r="E12" s="11">
        <f t="shared" ref="E12:E24" si="2">IF(UPPER(D12)="X",C12,0)</f>
        <v>0</v>
      </c>
    </row>
    <row r="13" spans="1:6" s="2" customFormat="1" ht="30" x14ac:dyDescent="0.25">
      <c r="A13" s="6"/>
      <c r="B13" s="112" t="s">
        <v>290</v>
      </c>
      <c r="C13" s="11">
        <f t="shared" ref="C13:C24" si="3">0.45/12</f>
        <v>3.7499999999999999E-2</v>
      </c>
      <c r="D13" s="23"/>
      <c r="E13" s="11">
        <f t="shared" si="2"/>
        <v>0</v>
      </c>
      <c r="F13" s="118"/>
    </row>
    <row r="14" spans="1:6" s="2" customFormat="1" ht="30" x14ac:dyDescent="0.25">
      <c r="A14" s="6"/>
      <c r="B14" s="97" t="s">
        <v>291</v>
      </c>
      <c r="C14" s="11">
        <f t="shared" si="3"/>
        <v>3.7499999999999999E-2</v>
      </c>
      <c r="D14" s="3"/>
      <c r="E14" s="11">
        <f t="shared" si="2"/>
        <v>0</v>
      </c>
      <c r="F14" s="118"/>
    </row>
    <row r="15" spans="1:6" s="2" customFormat="1" x14ac:dyDescent="0.25">
      <c r="A15" s="6"/>
      <c r="B15" s="97" t="s">
        <v>292</v>
      </c>
      <c r="C15" s="11"/>
      <c r="D15" s="3"/>
      <c r="E15" s="11"/>
      <c r="F15" s="118"/>
    </row>
    <row r="16" spans="1:6" s="2" customFormat="1" x14ac:dyDescent="0.25">
      <c r="A16" s="6"/>
      <c r="B16" s="97" t="s">
        <v>293</v>
      </c>
      <c r="C16" s="11">
        <f t="shared" si="3"/>
        <v>3.7499999999999999E-2</v>
      </c>
      <c r="D16" s="3"/>
      <c r="E16" s="11">
        <f t="shared" si="2"/>
        <v>0</v>
      </c>
      <c r="F16" s="118"/>
    </row>
    <row r="17" spans="1:6" s="2" customFormat="1" x14ac:dyDescent="0.25">
      <c r="A17" s="6"/>
      <c r="B17" s="97" t="s">
        <v>294</v>
      </c>
      <c r="C17" s="11">
        <f t="shared" si="3"/>
        <v>3.7499999999999999E-2</v>
      </c>
      <c r="D17" s="3"/>
      <c r="E17" s="11">
        <f t="shared" si="2"/>
        <v>0</v>
      </c>
      <c r="F17" s="118"/>
    </row>
    <row r="18" spans="1:6" s="2" customFormat="1" x14ac:dyDescent="0.25">
      <c r="A18" s="6"/>
      <c r="B18" s="97" t="s">
        <v>295</v>
      </c>
      <c r="C18" s="11">
        <f t="shared" si="3"/>
        <v>3.7499999999999999E-2</v>
      </c>
      <c r="D18" s="3"/>
      <c r="E18" s="11">
        <f t="shared" si="2"/>
        <v>0</v>
      </c>
      <c r="F18" s="118"/>
    </row>
    <row r="19" spans="1:6" s="2" customFormat="1" x14ac:dyDescent="0.25">
      <c r="A19" s="6"/>
      <c r="B19" s="97" t="s">
        <v>296</v>
      </c>
      <c r="C19" s="11">
        <f t="shared" si="3"/>
        <v>3.7499999999999999E-2</v>
      </c>
      <c r="D19" s="3"/>
      <c r="E19" s="11">
        <f t="shared" si="2"/>
        <v>0</v>
      </c>
      <c r="F19" s="118"/>
    </row>
    <row r="20" spans="1:6" s="2" customFormat="1" x14ac:dyDescent="0.25">
      <c r="A20" s="6"/>
      <c r="B20" s="84" t="s">
        <v>297</v>
      </c>
      <c r="C20" s="11">
        <f t="shared" si="3"/>
        <v>3.7499999999999999E-2</v>
      </c>
      <c r="D20" s="22"/>
      <c r="E20" s="11">
        <f t="shared" si="2"/>
        <v>0</v>
      </c>
      <c r="F20" s="118"/>
    </row>
    <row r="21" spans="1:6" s="2" customFormat="1" x14ac:dyDescent="0.25">
      <c r="A21" s="6"/>
      <c r="B21" s="84" t="s">
        <v>298</v>
      </c>
      <c r="C21" s="11">
        <f t="shared" si="3"/>
        <v>3.7499999999999999E-2</v>
      </c>
      <c r="D21" s="22"/>
      <c r="E21" s="11">
        <f t="shared" si="2"/>
        <v>0</v>
      </c>
      <c r="F21" s="118"/>
    </row>
    <row r="22" spans="1:6" s="2" customFormat="1" ht="30" x14ac:dyDescent="0.25">
      <c r="A22" s="6"/>
      <c r="B22" s="84" t="s">
        <v>299</v>
      </c>
      <c r="C22" s="11">
        <f t="shared" si="3"/>
        <v>3.7499999999999999E-2</v>
      </c>
      <c r="D22" s="22"/>
      <c r="E22" s="11">
        <f t="shared" si="2"/>
        <v>0</v>
      </c>
      <c r="F22" s="118"/>
    </row>
    <row r="23" spans="1:6" s="2" customFormat="1" ht="30" x14ac:dyDescent="0.25">
      <c r="A23" s="6"/>
      <c r="B23" s="84" t="s">
        <v>300</v>
      </c>
      <c r="C23" s="11">
        <f t="shared" si="3"/>
        <v>3.7499999999999999E-2</v>
      </c>
      <c r="D23" s="22"/>
      <c r="E23" s="11">
        <f t="shared" si="2"/>
        <v>0</v>
      </c>
      <c r="F23" s="118"/>
    </row>
    <row r="24" spans="1:6" s="2" customFormat="1" ht="45" x14ac:dyDescent="0.25">
      <c r="A24" s="6"/>
      <c r="B24" s="84" t="s">
        <v>301</v>
      </c>
      <c r="C24" s="11">
        <f t="shared" si="3"/>
        <v>3.7499999999999999E-2</v>
      </c>
      <c r="D24" s="22"/>
      <c r="E24" s="11">
        <f t="shared" si="2"/>
        <v>0</v>
      </c>
      <c r="F24" s="118"/>
    </row>
    <row r="25" spans="1:6" s="2" customFormat="1" ht="15" customHeight="1" x14ac:dyDescent="0.25">
      <c r="A25" s="99"/>
      <c r="B25" s="99"/>
      <c r="C25" s="13"/>
      <c r="E25" s="13"/>
      <c r="F25" s="118"/>
    </row>
    <row r="26" spans="1:6" s="2" customFormat="1" ht="18" customHeight="1" x14ac:dyDescent="0.25">
      <c r="A26" s="5" t="s">
        <v>302</v>
      </c>
      <c r="B26" s="97"/>
      <c r="C26" s="11"/>
      <c r="D26" s="3"/>
      <c r="E26" s="11"/>
      <c r="F26" s="118"/>
    </row>
    <row r="27" spans="1:6" s="2" customFormat="1" ht="43.5" customHeight="1" x14ac:dyDescent="0.25">
      <c r="A27" s="6"/>
      <c r="B27" s="97" t="s">
        <v>303</v>
      </c>
      <c r="C27" s="11">
        <f>0.15/3</f>
        <v>4.9999999999999996E-2</v>
      </c>
      <c r="D27" s="3"/>
      <c r="E27" s="11">
        <f t="shared" ref="E27:E29" si="4">IF(UPPER(D27)="X",C27,0)</f>
        <v>0</v>
      </c>
      <c r="F27" s="118"/>
    </row>
    <row r="28" spans="1:6" s="2" customFormat="1" ht="45" x14ac:dyDescent="0.25">
      <c r="A28" s="6"/>
      <c r="B28" s="97" t="s">
        <v>304</v>
      </c>
      <c r="C28" s="11">
        <f t="shared" ref="C28:C29" si="5">0.15/3</f>
        <v>4.9999999999999996E-2</v>
      </c>
      <c r="D28" s="3"/>
      <c r="E28" s="11">
        <f t="shared" si="4"/>
        <v>0</v>
      </c>
      <c r="F28" s="118"/>
    </row>
    <row r="29" spans="1:6" s="2" customFormat="1" ht="30.75" customHeight="1" x14ac:dyDescent="0.25">
      <c r="A29" s="6"/>
      <c r="B29" s="97" t="s">
        <v>305</v>
      </c>
      <c r="C29" s="11">
        <f t="shared" si="5"/>
        <v>4.9999999999999996E-2</v>
      </c>
      <c r="D29" s="3"/>
      <c r="E29" s="11">
        <f t="shared" si="4"/>
        <v>0</v>
      </c>
      <c r="F29" s="118"/>
    </row>
    <row r="30" spans="1:6" s="2" customFormat="1" ht="15" customHeight="1" x14ac:dyDescent="0.25">
      <c r="A30" s="98"/>
      <c r="B30" s="98"/>
      <c r="C30" s="13"/>
      <c r="E30" s="13"/>
      <c r="F30" s="118"/>
    </row>
    <row r="31" spans="1:6" s="2" customFormat="1" x14ac:dyDescent="0.25">
      <c r="A31" s="5" t="s">
        <v>306</v>
      </c>
      <c r="B31" s="97"/>
      <c r="C31" s="11"/>
      <c r="D31" s="3"/>
      <c r="E31" s="11"/>
      <c r="F31" s="118"/>
    </row>
    <row r="32" spans="1:6" s="2" customFormat="1" x14ac:dyDescent="0.25">
      <c r="A32" s="6"/>
      <c r="B32" s="97" t="s">
        <v>307</v>
      </c>
      <c r="C32" s="11">
        <f>0.05/3</f>
        <v>1.6666666666666666E-2</v>
      </c>
      <c r="D32" s="3"/>
      <c r="E32" s="11">
        <f t="shared" ref="E32:E34" si="6">IF(UPPER(D32)="X",C32,0)</f>
        <v>0</v>
      </c>
      <c r="F32" s="118"/>
    </row>
    <row r="33" spans="1:6" s="2" customFormat="1" ht="45" x14ac:dyDescent="0.25">
      <c r="A33" s="6"/>
      <c r="B33" s="97" t="s">
        <v>308</v>
      </c>
      <c r="C33" s="11">
        <f t="shared" ref="C33:C34" si="7">0.05/3</f>
        <v>1.6666666666666666E-2</v>
      </c>
      <c r="D33" s="3"/>
      <c r="E33" s="11">
        <f t="shared" si="6"/>
        <v>0</v>
      </c>
      <c r="F33" s="118"/>
    </row>
    <row r="34" spans="1:6" s="2" customFormat="1" x14ac:dyDescent="0.25">
      <c r="A34" s="6"/>
      <c r="B34" s="113" t="s">
        <v>309</v>
      </c>
      <c r="C34" s="11">
        <f t="shared" si="7"/>
        <v>1.6666666666666666E-2</v>
      </c>
      <c r="E34" s="11">
        <f t="shared" si="6"/>
        <v>0</v>
      </c>
      <c r="F34" s="118"/>
    </row>
    <row r="35" spans="1:6" s="2" customFormat="1" ht="14.25" customHeight="1" x14ac:dyDescent="0.25">
      <c r="A35" s="96"/>
      <c r="B35" s="96"/>
      <c r="C35" s="13"/>
      <c r="E35" s="13"/>
      <c r="F35" s="118"/>
    </row>
    <row r="36" spans="1:6" s="2" customFormat="1" x14ac:dyDescent="0.25">
      <c r="A36" s="5" t="s">
        <v>310</v>
      </c>
      <c r="B36" s="6"/>
      <c r="C36" s="13"/>
      <c r="E36" s="13"/>
      <c r="F36" s="118"/>
    </row>
    <row r="37" spans="1:6" s="2" customFormat="1" x14ac:dyDescent="0.25">
      <c r="A37" s="6"/>
      <c r="B37" s="69" t="s">
        <v>311</v>
      </c>
      <c r="C37" s="11">
        <f>0.125/6</f>
        <v>2.0833333333333332E-2</v>
      </c>
      <c r="D37" s="3"/>
      <c r="E37" s="11">
        <f t="shared" ref="E37:E49" si="8">IF(UPPER(D37)="X",C37,0)</f>
        <v>0</v>
      </c>
      <c r="F37" s="118"/>
    </row>
    <row r="38" spans="1:6" s="2" customFormat="1" ht="30" x14ac:dyDescent="0.25">
      <c r="A38" s="6"/>
      <c r="B38" s="69" t="s">
        <v>312</v>
      </c>
      <c r="C38" s="11">
        <f t="shared" ref="C38:C42" si="9">0.125/6</f>
        <v>2.0833333333333332E-2</v>
      </c>
      <c r="D38" s="3"/>
      <c r="E38" s="11">
        <f t="shared" si="8"/>
        <v>0</v>
      </c>
      <c r="F38" s="118"/>
    </row>
    <row r="39" spans="1:6" s="2" customFormat="1" ht="15" customHeight="1" x14ac:dyDescent="0.25">
      <c r="A39" s="6"/>
      <c r="B39" s="69" t="s">
        <v>313</v>
      </c>
      <c r="C39" s="11">
        <f t="shared" si="9"/>
        <v>2.0833333333333332E-2</v>
      </c>
      <c r="D39" s="3"/>
      <c r="E39" s="11">
        <f t="shared" si="8"/>
        <v>0</v>
      </c>
      <c r="F39" s="118"/>
    </row>
    <row r="40" spans="1:6" s="2" customFormat="1" ht="30" x14ac:dyDescent="0.25">
      <c r="A40" s="6"/>
      <c r="B40" s="69" t="s">
        <v>314</v>
      </c>
      <c r="C40" s="11">
        <f t="shared" si="9"/>
        <v>2.0833333333333332E-2</v>
      </c>
      <c r="D40" s="3"/>
      <c r="E40" s="11">
        <f t="shared" si="8"/>
        <v>0</v>
      </c>
      <c r="F40" s="118"/>
    </row>
    <row r="41" spans="1:6" s="2" customFormat="1" x14ac:dyDescent="0.25">
      <c r="A41" s="6"/>
      <c r="B41" s="69" t="s">
        <v>315</v>
      </c>
      <c r="C41" s="11">
        <f t="shared" si="9"/>
        <v>2.0833333333333332E-2</v>
      </c>
      <c r="D41" s="3"/>
      <c r="E41" s="11">
        <f t="shared" si="8"/>
        <v>0</v>
      </c>
      <c r="F41" s="118"/>
    </row>
    <row r="42" spans="1:6" s="2" customFormat="1" x14ac:dyDescent="0.25">
      <c r="A42" s="6"/>
      <c r="B42" s="69" t="s">
        <v>316</v>
      </c>
      <c r="C42" s="11">
        <f t="shared" si="9"/>
        <v>2.0833333333333332E-2</v>
      </c>
      <c r="D42" s="3"/>
      <c r="E42" s="11">
        <f t="shared" si="8"/>
        <v>0</v>
      </c>
      <c r="F42" s="118"/>
    </row>
    <row r="43" spans="1:6" s="2" customFormat="1" x14ac:dyDescent="0.25">
      <c r="A43" s="6"/>
      <c r="B43" s="48"/>
      <c r="C43" s="11"/>
      <c r="D43" s="23"/>
      <c r="E43" s="11"/>
      <c r="F43" s="118"/>
    </row>
    <row r="44" spans="1:6" s="2" customFormat="1" x14ac:dyDescent="0.25">
      <c r="A44" s="5" t="s">
        <v>317</v>
      </c>
      <c r="B44" s="76"/>
      <c r="C44" s="11"/>
      <c r="D44" s="3"/>
      <c r="E44" s="11"/>
      <c r="F44" s="118"/>
    </row>
    <row r="45" spans="1:6" s="2" customFormat="1" x14ac:dyDescent="0.25">
      <c r="A45" s="6"/>
      <c r="B45" s="69" t="s">
        <v>318</v>
      </c>
      <c r="C45" s="11">
        <f>0.125/5</f>
        <v>2.5000000000000001E-2</v>
      </c>
      <c r="D45" s="3"/>
      <c r="E45" s="11">
        <f t="shared" si="8"/>
        <v>0</v>
      </c>
      <c r="F45" s="118"/>
    </row>
    <row r="46" spans="1:6" s="2" customFormat="1" x14ac:dyDescent="0.25">
      <c r="A46" s="6"/>
      <c r="B46" s="81" t="s">
        <v>319</v>
      </c>
      <c r="C46" s="11">
        <f t="shared" ref="C46:C49" si="10">0.125/5</f>
        <v>2.5000000000000001E-2</v>
      </c>
      <c r="E46" s="11">
        <f t="shared" si="8"/>
        <v>0</v>
      </c>
      <c r="F46" s="118"/>
    </row>
    <row r="47" spans="1:6" s="2" customFormat="1" x14ac:dyDescent="0.25">
      <c r="A47" s="98"/>
      <c r="B47" s="98" t="s">
        <v>320</v>
      </c>
      <c r="C47" s="11">
        <f t="shared" si="10"/>
        <v>2.5000000000000001E-2</v>
      </c>
      <c r="E47" s="11">
        <f t="shared" si="8"/>
        <v>0</v>
      </c>
      <c r="F47" s="118"/>
    </row>
    <row r="48" spans="1:6" s="2" customFormat="1" x14ac:dyDescent="0.25">
      <c r="A48" s="6"/>
      <c r="B48" s="97" t="s">
        <v>321</v>
      </c>
      <c r="C48" s="11">
        <f t="shared" si="10"/>
        <v>2.5000000000000001E-2</v>
      </c>
      <c r="D48" s="3"/>
      <c r="E48" s="11">
        <f t="shared" si="8"/>
        <v>0</v>
      </c>
      <c r="F48" s="118"/>
    </row>
    <row r="49" spans="1:6" s="2" customFormat="1" x14ac:dyDescent="0.25">
      <c r="A49" s="6"/>
      <c r="B49" s="81" t="s">
        <v>322</v>
      </c>
      <c r="C49" s="11">
        <f t="shared" si="10"/>
        <v>2.5000000000000001E-2</v>
      </c>
      <c r="E49" s="11">
        <f t="shared" si="8"/>
        <v>0</v>
      </c>
      <c r="F49" s="118"/>
    </row>
    <row r="50" spans="1:6" s="2" customFormat="1" ht="15" customHeight="1" x14ac:dyDescent="0.25">
      <c r="A50" s="98"/>
      <c r="B50" s="98"/>
      <c r="C50" s="11"/>
      <c r="E50" s="11"/>
      <c r="F50" s="118"/>
    </row>
    <row r="51" spans="1:6" x14ac:dyDescent="0.25">
      <c r="A51" s="6"/>
      <c r="B51" s="6"/>
      <c r="C51" s="6"/>
      <c r="E51" s="6"/>
    </row>
    <row r="52" spans="1:6" x14ac:dyDescent="0.25">
      <c r="A52" s="6" t="s">
        <v>2</v>
      </c>
      <c r="B52" s="6"/>
      <c r="C52" s="6">
        <f>SUM(C5:C50)</f>
        <v>1.0000000000000004</v>
      </c>
      <c r="E52" s="6">
        <f>SUM(E5:E50)</f>
        <v>0</v>
      </c>
    </row>
    <row r="53" spans="1:6" x14ac:dyDescent="0.25">
      <c r="A53" s="6"/>
      <c r="B53" s="6"/>
      <c r="C53" s="6"/>
      <c r="E53" s="6"/>
    </row>
    <row r="54" spans="1:6" x14ac:dyDescent="0.25">
      <c r="A54" s="5" t="s">
        <v>4</v>
      </c>
      <c r="B54" s="6"/>
      <c r="C54" s="6"/>
      <c r="E54" s="6"/>
    </row>
    <row r="55" spans="1:6" s="6" customFormat="1" ht="31.5" customHeight="1" x14ac:dyDescent="0.25">
      <c r="B55" s="114" t="s">
        <v>12</v>
      </c>
      <c r="C55" s="114"/>
      <c r="D55" s="114"/>
      <c r="E55" s="114"/>
      <c r="F55" s="114"/>
    </row>
    <row r="56" spans="1:6" s="6" customFormat="1" x14ac:dyDescent="0.25">
      <c r="F56" s="99"/>
    </row>
    <row r="57" spans="1:6" s="6" customFormat="1" ht="30" customHeight="1" x14ac:dyDescent="0.25">
      <c r="B57" s="114" t="s">
        <v>11</v>
      </c>
      <c r="C57" s="114"/>
      <c r="D57" s="114"/>
      <c r="E57" s="114"/>
      <c r="F57" s="114"/>
    </row>
    <row r="58" spans="1:6" s="6" customFormat="1" x14ac:dyDescent="0.25">
      <c r="F58" s="99"/>
    </row>
    <row r="59" spans="1:6" s="6" customFormat="1" ht="30" customHeight="1" x14ac:dyDescent="0.25">
      <c r="A59" s="96"/>
      <c r="B59" s="96"/>
      <c r="C59" s="96"/>
      <c r="D59" s="96"/>
      <c r="E59" s="96"/>
      <c r="F59" s="99"/>
    </row>
  </sheetData>
  <sheetProtection sheet="1" objects="1" scenarios="1" selectLockedCells="1"/>
  <protectedRanges>
    <protectedRange sqref="D8:D50" name="inputc"/>
  </protectedRanges>
  <mergeCells count="2">
    <mergeCell ref="B55:F55"/>
    <mergeCell ref="B57:F57"/>
  </mergeCells>
  <conditionalFormatting sqref="D3 E2">
    <cfRule type="cellIs" dxfId="1" priority="1" operator="equal">
      <formula>"FAIL"</formula>
    </cfRule>
    <cfRule type="cellIs" dxfId="0" priority="2" operator="equal">
      <formula>"PASS"</formula>
    </cfRule>
  </conditionalFormatting>
  <pageMargins left="0.7" right="0.7" top="0.75" bottom="0.75" header="0.3" footer="0.3"/>
  <pageSetup scale="90" fitToHeight="0" orientation="portrait" r:id="rId1"/>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vt:lpstr>
      <vt:lpstr>FM</vt:lpstr>
      <vt:lpstr>LTAM</vt:lpstr>
      <vt:lpstr>IFM</vt:lpstr>
      <vt:lpstr>STAM</vt:lpstr>
      <vt:lpstr>SRM</vt:lpstr>
      <vt:lpstr>FM!Print_Area</vt:lpstr>
      <vt:lpstr>FM!Print_Titles</vt:lpstr>
      <vt:lpstr>LTAM!Print_Titles</vt:lpstr>
      <vt:lpstr>SRM!Print_Titles</vt:lpstr>
      <vt:lpstr>STAM!Print_Titles</vt:lpstr>
    </vt:vector>
  </TitlesOfParts>
  <Company>Society of Actuaries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Kessler</dc:creator>
  <cp:lastModifiedBy>Tiffany Tatsumi</cp:lastModifiedBy>
  <cp:lastPrinted>2017-01-04T22:16:35Z</cp:lastPrinted>
  <dcterms:created xsi:type="dcterms:W3CDTF">2012-08-01T21:30:06Z</dcterms:created>
  <dcterms:modified xsi:type="dcterms:W3CDTF">2018-10-24T15:59:15Z</dcterms:modified>
</cp:coreProperties>
</file>